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ublic\Documents\AUTOCAD\2020\BŘEZINA\08_ZŠ Kolín\Spec_EL\"/>
    </mc:Choice>
  </mc:AlternateContent>
  <bookViews>
    <workbookView xWindow="0" yWindow="0" windowWidth="26655" windowHeight="13185" activeTab="1"/>
  </bookViews>
  <sheets>
    <sheet name="Rekapitulace" sheetId="3" r:id="rId1"/>
    <sheet name="Rozpočet" sheetId="2" r:id="rId2"/>
    <sheet name="Parametry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2" l="1"/>
  <c r="C33" i="3" l="1"/>
  <c r="C32" i="3"/>
  <c r="B32" i="3"/>
  <c r="C26" i="3"/>
  <c r="B26" i="3"/>
  <c r="B12" i="3"/>
  <c r="C11" i="3"/>
  <c r="C10" i="3"/>
  <c r="C9" i="3"/>
  <c r="B7" i="3"/>
  <c r="C6" i="3"/>
  <c r="C4" i="3"/>
  <c r="B4" i="3"/>
  <c r="B3" i="3"/>
  <c r="O2" i="2"/>
  <c r="O1" i="2"/>
  <c r="K17" i="2" s="1"/>
  <c r="K18" i="2" s="1"/>
  <c r="K83" i="2"/>
  <c r="J83" i="2"/>
  <c r="I82" i="2"/>
  <c r="J81" i="2"/>
  <c r="K80" i="2"/>
  <c r="J80" i="2"/>
  <c r="K79" i="2"/>
  <c r="J79" i="2"/>
  <c r="I79" i="2"/>
  <c r="F79" i="2"/>
  <c r="K76" i="2"/>
  <c r="J76" i="2"/>
  <c r="I76" i="2"/>
  <c r="F76" i="2"/>
  <c r="K74" i="2"/>
  <c r="J74" i="2"/>
  <c r="I74" i="2"/>
  <c r="F74" i="2"/>
  <c r="K73" i="2"/>
  <c r="J73" i="2"/>
  <c r="I73" i="2"/>
  <c r="F73" i="2"/>
  <c r="K72" i="2"/>
  <c r="J72" i="2"/>
  <c r="I72" i="2"/>
  <c r="F72" i="2"/>
  <c r="K71" i="2"/>
  <c r="J71" i="2"/>
  <c r="I71" i="2"/>
  <c r="F71" i="2"/>
  <c r="K69" i="2"/>
  <c r="J69" i="2"/>
  <c r="I69" i="2"/>
  <c r="F69" i="2"/>
  <c r="K68" i="2"/>
  <c r="J68" i="2"/>
  <c r="I68" i="2"/>
  <c r="F68" i="2"/>
  <c r="K66" i="2"/>
  <c r="J66" i="2"/>
  <c r="I66" i="2"/>
  <c r="F66" i="2"/>
  <c r="K65" i="2"/>
  <c r="J65" i="2"/>
  <c r="I65" i="2"/>
  <c r="F65" i="2"/>
  <c r="K63" i="2"/>
  <c r="J63" i="2"/>
  <c r="I63" i="2"/>
  <c r="F63" i="2"/>
  <c r="K61" i="2"/>
  <c r="J61" i="2"/>
  <c r="K60" i="2"/>
  <c r="J60" i="2"/>
  <c r="I60" i="2"/>
  <c r="F60" i="2"/>
  <c r="K59" i="2"/>
  <c r="J59" i="2"/>
  <c r="I59" i="2"/>
  <c r="F59" i="2"/>
  <c r="K58" i="2"/>
  <c r="J58" i="2"/>
  <c r="K57" i="2"/>
  <c r="J57" i="2"/>
  <c r="K56" i="2"/>
  <c r="J56" i="2"/>
  <c r="I56" i="2"/>
  <c r="F56" i="2"/>
  <c r="K54" i="2"/>
  <c r="J54" i="2"/>
  <c r="I54" i="2"/>
  <c r="F54" i="2"/>
  <c r="K52" i="2"/>
  <c r="J52" i="2"/>
  <c r="I52" i="2"/>
  <c r="F52" i="2"/>
  <c r="K50" i="2"/>
  <c r="J50" i="2"/>
  <c r="I50" i="2"/>
  <c r="F50" i="2"/>
  <c r="K49" i="2"/>
  <c r="J49" i="2"/>
  <c r="I49" i="2"/>
  <c r="F49" i="2"/>
  <c r="K48" i="2"/>
  <c r="J48" i="2"/>
  <c r="I48" i="2"/>
  <c r="F48" i="2"/>
  <c r="K46" i="2"/>
  <c r="J46" i="2"/>
  <c r="K45" i="2"/>
  <c r="J45" i="2"/>
  <c r="I45" i="2"/>
  <c r="F45" i="2"/>
  <c r="K44" i="2"/>
  <c r="J44" i="2"/>
  <c r="K43" i="2"/>
  <c r="J43" i="2"/>
  <c r="K42" i="2"/>
  <c r="J42" i="2"/>
  <c r="I42" i="2"/>
  <c r="F42" i="2"/>
  <c r="K41" i="2"/>
  <c r="J41" i="2"/>
  <c r="K40" i="2"/>
  <c r="J40" i="2"/>
  <c r="K39" i="2"/>
  <c r="J39" i="2"/>
  <c r="K38" i="2"/>
  <c r="J38" i="2"/>
  <c r="I38" i="2"/>
  <c r="F38" i="2"/>
  <c r="K37" i="2"/>
  <c r="J37" i="2"/>
  <c r="I37" i="2"/>
  <c r="F37" i="2"/>
  <c r="K36" i="2"/>
  <c r="J36" i="2"/>
  <c r="I36" i="2"/>
  <c r="F36" i="2"/>
  <c r="K35" i="2"/>
  <c r="J35" i="2"/>
  <c r="K34" i="2"/>
  <c r="J34" i="2"/>
  <c r="I34" i="2"/>
  <c r="F34" i="2"/>
  <c r="K33" i="2"/>
  <c r="J33" i="2"/>
  <c r="I33" i="2"/>
  <c r="F33" i="2"/>
  <c r="K32" i="2"/>
  <c r="J32" i="2"/>
  <c r="K31" i="2"/>
  <c r="J31" i="2"/>
  <c r="I31" i="2"/>
  <c r="F31" i="2"/>
  <c r="K30" i="2"/>
  <c r="J30" i="2"/>
  <c r="K28" i="2"/>
  <c r="J28" i="2"/>
  <c r="I28" i="2"/>
  <c r="F28" i="2"/>
  <c r="K27" i="2"/>
  <c r="J27" i="2"/>
  <c r="I27" i="2"/>
  <c r="F27" i="2"/>
  <c r="K26" i="2"/>
  <c r="J26" i="2"/>
  <c r="I26" i="2"/>
  <c r="F26" i="2"/>
  <c r="K24" i="2"/>
  <c r="J24" i="2"/>
  <c r="I24" i="2"/>
  <c r="F24" i="2"/>
  <c r="K22" i="2"/>
  <c r="J22" i="2"/>
  <c r="I22" i="2"/>
  <c r="F22" i="2"/>
  <c r="K19" i="2"/>
  <c r="J19" i="2"/>
  <c r="I18" i="2"/>
  <c r="J17" i="2"/>
  <c r="K16" i="2"/>
  <c r="J16" i="2"/>
  <c r="K15" i="2"/>
  <c r="J15" i="2"/>
  <c r="I15" i="2"/>
  <c r="F15" i="2"/>
  <c r="K13" i="2"/>
  <c r="J13" i="2"/>
  <c r="I13" i="2"/>
  <c r="F13" i="2"/>
  <c r="K11" i="2"/>
  <c r="J11" i="2"/>
  <c r="I11" i="2"/>
  <c r="F11" i="2"/>
  <c r="K9" i="2"/>
  <c r="J9" i="2"/>
  <c r="I9" i="2"/>
  <c r="F9" i="2"/>
  <c r="K7" i="2"/>
  <c r="J7" i="2"/>
  <c r="I7" i="2"/>
  <c r="F7" i="2"/>
  <c r="K6" i="2"/>
  <c r="J6" i="2"/>
  <c r="I6" i="2"/>
  <c r="F6" i="2"/>
  <c r="K5" i="2"/>
  <c r="J5" i="2"/>
  <c r="I5" i="2"/>
  <c r="F5" i="2"/>
  <c r="K4" i="2"/>
  <c r="J4" i="2"/>
  <c r="I4" i="2"/>
  <c r="F4" i="2"/>
  <c r="K3" i="2"/>
  <c r="J3" i="2"/>
  <c r="F82" i="2" l="1"/>
  <c r="K81" i="2"/>
  <c r="K82" i="2" s="1"/>
  <c r="C5" i="3" l="1"/>
  <c r="B33" i="3"/>
  <c r="C8" i="3" l="1"/>
  <c r="C7" i="3"/>
  <c r="C12" i="3" l="1"/>
  <c r="C15" i="3"/>
  <c r="C14" i="3" l="1"/>
  <c r="C19" i="3"/>
  <c r="C13" i="3"/>
  <c r="C16" i="3" s="1"/>
  <c r="C22" i="3" s="1"/>
  <c r="C20" i="3"/>
  <c r="C21" i="3" l="1"/>
  <c r="B25" i="3" s="1"/>
  <c r="C25" i="3" s="1"/>
  <c r="C24" i="3"/>
  <c r="C30" i="3" l="1"/>
  <c r="C29" i="3"/>
  <c r="C27" i="3"/>
</calcChain>
</file>

<file path=xl/sharedStrings.xml><?xml version="1.0" encoding="utf-8"?>
<sst xmlns="http://schemas.openxmlformats.org/spreadsheetml/2006/main" count="525" uniqueCount="214">
  <si>
    <t>Název</t>
  </si>
  <si>
    <t>Hodnota</t>
  </si>
  <si>
    <t>Nadpis rekapitulace</t>
  </si>
  <si>
    <t>Seznam prací a dodávek elektrotechnických zařízení - JKSO</t>
  </si>
  <si>
    <t>Akce</t>
  </si>
  <si>
    <t>NÁVRH A ÚPRAVY DISPOZICE MYČKY STOL.NÁDOBÍ
školní kuchyně 3.ZŠ Kolín-Prok.Velikého 633</t>
  </si>
  <si>
    <t>Projekt</t>
  </si>
  <si>
    <t xml:space="preserve">ELEKTRO
</t>
  </si>
  <si>
    <t>Investor</t>
  </si>
  <si>
    <t>město Kolín, Karlovo nám.78, Kolín 280 12</t>
  </si>
  <si>
    <t>Z. č.</t>
  </si>
  <si>
    <t>2250</t>
  </si>
  <si>
    <t>A. č.</t>
  </si>
  <si>
    <t>2250/08/20</t>
  </si>
  <si>
    <t>Smlouva</t>
  </si>
  <si>
    <t/>
  </si>
  <si>
    <t>Vypracoval</t>
  </si>
  <si>
    <t>ing.HETTNER lad.</t>
  </si>
  <si>
    <t>Kontroloval</t>
  </si>
  <si>
    <t>Datum</t>
  </si>
  <si>
    <t>Zpracovatel</t>
  </si>
  <si>
    <t>cenová soustava RTS(URS)-položky nezatříděny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</si>
  <si>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</si>
  <si>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</si>
  <si>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</si>
  <si>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</si>
  <si>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</si>
  <si>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</si>
  <si>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</si>
  <si>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</si>
  <si>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</si>
  <si>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</si>
  <si>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</si>
  <si>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</si>
  <si>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</si>
  <si>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1,50</t>
  </si>
  <si>
    <t>Opravy v záruce  (5 - 7) %</t>
  </si>
  <si>
    <t>5,00</t>
  </si>
  <si>
    <t>GZS  (3,25 nebo 8,4) %</t>
  </si>
  <si>
    <t>3,25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</si>
  <si>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</si>
  <si>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</si>
  <si>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</si>
  <si>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</si>
  <si>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</si>
  <si>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</si>
  <si>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</si>
  <si>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</si>
  <si>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</si>
  <si>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</si>
  <si>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</si>
  <si>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</si>
  <si>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</si>
  <si>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Pozice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</si>
  <si>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</si>
  <si>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</si>
  <si>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</si>
  <si>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</si>
  <si>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</si>
  <si>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</si>
  <si>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</si>
  <si>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</si>
  <si>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Cena celkem</t>
  </si>
  <si>
    <t>Poznámka 1</t>
  </si>
  <si>
    <t>Elektromontáže</t>
  </si>
  <si>
    <t>Výkaz výměr (odkaz na výkr.část)</t>
  </si>
  <si>
    <t>Doplnění stáv.rozvaděče</t>
  </si>
  <si>
    <t>1</t>
  </si>
  <si>
    <t>LTN-80C-3 Jistič</t>
  </si>
  <si>
    <t>Ks</t>
  </si>
  <si>
    <t>2</t>
  </si>
  <si>
    <t>LTE-16B-3 Jistič</t>
  </si>
  <si>
    <t>3</t>
  </si>
  <si>
    <t>LTE-16B-1 Jistič</t>
  </si>
  <si>
    <t>4</t>
  </si>
  <si>
    <t>OLE-16B-1N-030AC Proudový chránič s nadproudovou ochranou</t>
  </si>
  <si>
    <t>ŘADOVÉ SVORNICE RSA 2,5 A</t>
  </si>
  <si>
    <t>5</t>
  </si>
  <si>
    <t>RSA 2,5A Řadová svornice</t>
  </si>
  <si>
    <t>ks</t>
  </si>
  <si>
    <t>Montáž svorkovnic do rozváděčů, se zapojením vodičů-řadových</t>
  </si>
  <si>
    <t>6</t>
  </si>
  <si>
    <t xml:space="preserve"> do 2,5 mm2</t>
  </si>
  <si>
    <t>192571</t>
  </si>
  <si>
    <t>Montáž jističů se zapojením vodičů třípólových nn do 25 A</t>
  </si>
  <si>
    <t>7</t>
  </si>
  <si>
    <t xml:space="preserve"> ve skříni, se signálním kontaktem</t>
  </si>
  <si>
    <t>120463</t>
  </si>
  <si>
    <t>Montáž jističů se zapojením vodičů třípólových nn deionových vestavných</t>
  </si>
  <si>
    <t>8</t>
  </si>
  <si>
    <t xml:space="preserve"> do 100 A</t>
  </si>
  <si>
    <t>120501</t>
  </si>
  <si>
    <t>9</t>
  </si>
  <si>
    <t>Podružný materiál</t>
  </si>
  <si>
    <t>Elektromontáže - celkem</t>
  </si>
  <si>
    <t>Elektromontáže úprava pro myčku</t>
  </si>
  <si>
    <t>SPÍNAČ, PŘEPÍNAČ, PRAKTIK IP 44 (PLAST)</t>
  </si>
  <si>
    <t>10</t>
  </si>
  <si>
    <t>3553-01929 B Spínač jednopólový IP 44; řazení 1; d. Praktik; b. bílá</t>
  </si>
  <si>
    <t>ZÁSUVKA NN, PRAKTIK IP 44 (PLAST)</t>
  </si>
  <si>
    <t>11</t>
  </si>
  <si>
    <t>5518-2929 B Zásuvka jednonásobná IP 44, s ochranným kolíkem, s víčkem; řazení 2P+PE; d. Praktik; b. bílá</t>
  </si>
  <si>
    <t>ZÁSUVKA PRŮMYSLOVÁ, IP 44, IP 67</t>
  </si>
  <si>
    <t>12</t>
  </si>
  <si>
    <t>416RS6W Zásuvka průmyslová, nástěnná montáž; řazení 3P+N+PE; b. IP 67 / IP 69, 16 A</t>
  </si>
  <si>
    <t>13</t>
  </si>
  <si>
    <t>P3-100/I5/SVB/N Bezpečnostní vypínač 3-pól, do 100 A, nástěnný, IP65</t>
  </si>
  <si>
    <t>14</t>
  </si>
  <si>
    <t>V3236EP/C MODUS V3 2x36 W IP65 korpus ABS + kryt PC, EP, sestavené, INOX spony</t>
  </si>
  <si>
    <t>AURA 4</t>
  </si>
  <si>
    <t>LED svítidlo, nástěnné, s ochr,košem DN300mm, 1x9W, s čidlem</t>
  </si>
  <si>
    <t>57 246,00 LED-1L12C03/IN-172P 3000*</t>
  </si>
  <si>
    <t>16</t>
  </si>
  <si>
    <t>EPS 2 SVORKOVNICE EKVIPOTENCIÁLNÍ</t>
  </si>
  <si>
    <t>17</t>
  </si>
  <si>
    <t>KO 125 E KRABICE ODBOČNÁ</t>
  </si>
  <si>
    <t>18</t>
  </si>
  <si>
    <t>LHD 40X20 LIŠTA HRANATÁ</t>
  </si>
  <si>
    <t>m</t>
  </si>
  <si>
    <t>19</t>
  </si>
  <si>
    <t>LHD 40X40 LIŠTA HRANATÁ (2m v kartonu) - DVOJ. ZÁMEK</t>
  </si>
  <si>
    <t>20</t>
  </si>
  <si>
    <t>LHD 40x20 LIŠTA HRANATÁ (2m v kartonu) - DVOJ. ZÁMEK</t>
  </si>
  <si>
    <t>vč.ohyb.rohů, odboč.dílů, konc.prvků</t>
  </si>
  <si>
    <t>kabelový žlab s integr.spojkou, neděrovaný, 60x75x1,0 mm</t>
  </si>
  <si>
    <t>KZ 60X75X1.00 ŽLAB KABELOVÝ JUPITER (3m)</t>
  </si>
  <si>
    <t>vč.víka, úchytu víka, držáku(střední), kotvy, šroubů..</t>
  </si>
  <si>
    <t>Oblouk 90°,60x75x1,0 mm vč.víka</t>
  </si>
  <si>
    <t>22</t>
  </si>
  <si>
    <t>O 90x60x75 oblouk</t>
  </si>
  <si>
    <t>KABEL SILOVÝ,IZOLACE PVC</t>
  </si>
  <si>
    <t>23</t>
  </si>
  <si>
    <t>CYKY-J 3x1.5 mm2 , pevně</t>
  </si>
  <si>
    <t>24</t>
  </si>
  <si>
    <t>CYKY-J 3x2.5 , pevně</t>
  </si>
  <si>
    <t>25</t>
  </si>
  <si>
    <t>CYKY-J 5x2.5 , pevně</t>
  </si>
  <si>
    <t>26</t>
  </si>
  <si>
    <t>CYKY-J 5x35 , pevně</t>
  </si>
  <si>
    <t>VODIČ JEDNOŽILOVÝ OHEBNÝ (CYA)</t>
  </si>
  <si>
    <t>27</t>
  </si>
  <si>
    <t>H07V-K 25  mm2 , pevně</t>
  </si>
  <si>
    <t>VODIČ JEDNOŽILOVÝ (CY)</t>
  </si>
  <si>
    <t>28</t>
  </si>
  <si>
    <t>H07V-U 4   mm2 , pevně</t>
  </si>
  <si>
    <t>KABEL SILOVÝ,GUMA</t>
  </si>
  <si>
    <t>29</t>
  </si>
  <si>
    <t>drakaflex H07RN-F 5G25mm2</t>
  </si>
  <si>
    <t>30</t>
  </si>
  <si>
    <t>drakaflex H07RN-F 1x25mm2</t>
  </si>
  <si>
    <t>Montáž žlabů plastových</t>
  </si>
  <si>
    <t>31</t>
  </si>
  <si>
    <t xml:space="preserve"> šířky do 50 mm</t>
  </si>
  <si>
    <t>020331</t>
  </si>
  <si>
    <t>Montáž žlabů kovových, typ Mars, ZPA, bez víka</t>
  </si>
  <si>
    <t>32</t>
  </si>
  <si>
    <t xml:space="preserve"> přes 50 do 100 mm</t>
  </si>
  <si>
    <t>020302</t>
  </si>
  <si>
    <t>33</t>
  </si>
  <si>
    <t xml:space="preserve"> uzávěr s víkem</t>
  </si>
  <si>
    <t>020315</t>
  </si>
  <si>
    <t>Montáž izolovaných vodičů, šnůr a kabelů měděných  uložených pevně CY, HO5V, HO7V, NYM, NYY, YY</t>
  </si>
  <si>
    <t>34</t>
  </si>
  <si>
    <t xml:space="preserve"> 1,5 mm2</t>
  </si>
  <si>
    <t>800544</t>
  </si>
  <si>
    <t>35</t>
  </si>
  <si>
    <t xml:space="preserve"> 2,5 mm2</t>
  </si>
  <si>
    <t>800545</t>
  </si>
  <si>
    <t>HODINOVE ZUCTOVACI SAZBY</t>
  </si>
  <si>
    <t>36</t>
  </si>
  <si>
    <t xml:space="preserve"> Demontaz stavajiciho zarizeni</t>
  </si>
  <si>
    <t>hod</t>
  </si>
  <si>
    <t>37</t>
  </si>
  <si>
    <t xml:space="preserve"> Uprava stavajiciho zarizeni</t>
  </si>
  <si>
    <t>38</t>
  </si>
  <si>
    <t xml:space="preserve"> Uprava stavajiciho rozvadece</t>
  </si>
  <si>
    <t>39</t>
  </si>
  <si>
    <t xml:space="preserve"> Napojeni na stavajici zarizeni</t>
  </si>
  <si>
    <t>KOORDINACE POSTUPU PRACI</t>
  </si>
  <si>
    <t>40</t>
  </si>
  <si>
    <t xml:space="preserve"> S ostatnimi profesemi</t>
  </si>
  <si>
    <t>PROVEDENI REVIZNICH ZKOUSEK</t>
  </si>
  <si>
    <t>DLE CSN 331500</t>
  </si>
  <si>
    <t>41</t>
  </si>
  <si>
    <t xml:space="preserve"> Revizni technik</t>
  </si>
  <si>
    <t>42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</si>
  <si>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</si>
  <si>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</si>
  <si>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</si>
  <si>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</si>
  <si>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</si>
  <si>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</si>
  <si>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</si>
  <si>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</si>
  <si>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</si>
  <si>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</si>
  <si>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</si>
  <si>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</si>
  <si>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</si>
  <si>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</si>
  <si>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</si>
  <si>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</si>
  <si>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</si>
  <si>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</si>
  <si>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</si>
  <si>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5,00%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</si>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</sst>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܀"/>
      <charset val="238"/>
    </font>
    <font>
      <b/>
      <sz val="11"/>
      <color rgb="FF000000"/>
      <name val="敓潧⁥䥕܀"/>
      <charset val="238"/>
    </font>
    <font>
      <b/>
      <sz val="10"/>
      <color rgb="FF000000"/>
      <name val="敓潧⁥䥕܀"/>
      <charset val="238"/>
    </font>
    <font>
      <b/>
      <sz val="9"/>
      <color rgb="FF000000"/>
      <name val="敓潧⁥䥕܀"/>
      <charset val="238"/>
    </font>
    <font>
      <i/>
      <sz val="10"/>
      <color rgb="FF000000"/>
      <name val="敓潧⁥䥕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/>
  </sheetViews>
  <sheetFormatPr defaultRowHeight="15"/>
  <cols>
    <col min="1" max="1" width="39.28515625" style="1" bestFit="1" customWidth="1"/>
    <col min="2" max="2" width="9.85546875" style="11" bestFit="1" customWidth="1"/>
    <col min="3" max="3" width="11.28515625" style="11" bestFit="1" customWidth="1"/>
    <col min="6" max="6" width="0" style="10" hidden="1" customWidth="1"/>
  </cols>
  <sheetData>
    <row r="1" spans="1:4">
      <c r="A1" s="2" t="s">
        <v>0</v>
      </c>
      <c r="B1" s="12" t="s">
        <v>186</v>
      </c>
      <c r="C1" s="12" t="s">
        <v>187</v>
      </c>
      <c r="D1" s="3"/>
    </row>
    <row r="2" spans="1:4">
      <c r="A2" s="6" t="s">
        <v>188</v>
      </c>
      <c r="B2" s="17"/>
      <c r="C2" s="17"/>
      <c r="D2" s="3"/>
    </row>
    <row r="3" spans="1:4">
      <c r="A3" s="7" t="s">
        <v>189</v>
      </c>
      <c r="B3" s="14">
        <f>0</f>
        <v>0</v>
      </c>
      <c r="C3" s="14"/>
      <c r="D3" s="3"/>
    </row>
    <row r="4" spans="1:4">
      <c r="A4" s="7" t="s">
        <v>190</v>
      </c>
      <c r="B4" s="14">
        <f>B3 * Parametry!B16 / 100</f>
        <v>0</v>
      </c>
      <c r="C4" s="14">
        <f>B3 * Parametry!B17 / 100</f>
        <v>0</v>
      </c>
      <c r="D4" s="3"/>
    </row>
    <row r="5" spans="1:4">
      <c r="A5" s="7" t="s">
        <v>191</v>
      </c>
      <c r="B5" s="14"/>
      <c r="C5" s="14">
        <f>(Rozpočet!F18+Rozpočet!F82) + 0</f>
        <v>58229.712</v>
      </c>
      <c r="D5" s="3"/>
    </row>
    <row r="6" spans="1:4">
      <c r="A6" s="7" t="s">
        <v>192</v>
      </c>
      <c r="B6" s="14"/>
      <c r="C6" s="14">
        <f>0 + (Rozpočet!I18+Rozpočet!I82) + 0</f>
        <v>41912.92</v>
      </c>
      <c r="D6" s="3"/>
    </row>
    <row r="7" spans="1:4">
      <c r="A7" s="8" t="s">
        <v>193</v>
      </c>
      <c r="B7" s="18">
        <f>B3 + B4</f>
        <v>0</v>
      </c>
      <c r="C7" s="18">
        <f>C3 + C4 + C5 + C6</f>
        <v>100142.632</v>
      </c>
      <c r="D7" s="3"/>
    </row>
    <row r="8" spans="1:4">
      <c r="A8" s="7" t="s">
        <v>194</v>
      </c>
      <c r="B8" s="14"/>
      <c r="C8" s="14">
        <f>(C5 + C6) * Parametry!B18 / 100</f>
        <v>6008.5579200000002</v>
      </c>
      <c r="D8" s="3"/>
    </row>
    <row r="9" spans="1:4">
      <c r="A9" s="7" t="s">
        <v>195</v>
      </c>
      <c r="B9" s="14"/>
      <c r="C9" s="14">
        <f>0 + 0</f>
        <v>0</v>
      </c>
      <c r="D9" s="3"/>
    </row>
    <row r="10" spans="1:4">
      <c r="A10" s="7" t="s">
        <v>196</v>
      </c>
      <c r="B10" s="14"/>
      <c r="C10" s="14">
        <f>0 + 0</f>
        <v>0</v>
      </c>
      <c r="D10" s="3"/>
    </row>
    <row r="11" spans="1:4">
      <c r="A11" s="7" t="s">
        <v>197</v>
      </c>
      <c r="B11" s="14"/>
      <c r="C11" s="14">
        <f>(C9 + C10) * Parametry!B19 / 100</f>
        <v>0</v>
      </c>
      <c r="D11" s="3"/>
    </row>
    <row r="12" spans="1:4">
      <c r="A12" s="8" t="s">
        <v>198</v>
      </c>
      <c r="B12" s="18">
        <f>B7</f>
        <v>0</v>
      </c>
      <c r="C12" s="18">
        <f>C7 + C8 + C9 + C10 + C11</f>
        <v>106151.18992</v>
      </c>
      <c r="D12" s="3"/>
    </row>
    <row r="13" spans="1:4">
      <c r="A13" s="7" t="s">
        <v>199</v>
      </c>
      <c r="B13" s="14"/>
      <c r="C13" s="14">
        <f>(B12 + C12) * Parametry!B20 / 100</f>
        <v>0</v>
      </c>
      <c r="D13" s="3"/>
    </row>
    <row r="14" spans="1:4">
      <c r="A14" s="7" t="s">
        <v>200</v>
      </c>
      <c r="B14" s="14"/>
      <c r="C14" s="14">
        <f>(B12 + C12) * Parametry!B21 / 100</f>
        <v>1592.2678487999999</v>
      </c>
      <c r="D14" s="3"/>
    </row>
    <row r="15" spans="1:4">
      <c r="A15" s="7" t="s">
        <v>201</v>
      </c>
      <c r="B15" s="14"/>
      <c r="C15" s="14">
        <f>(B7 + C7) * Parametry!B22 / 100</f>
        <v>5007.1315999999997</v>
      </c>
      <c r="D15" s="3"/>
    </row>
    <row r="16" spans="1:4">
      <c r="A16" s="6" t="s">
        <v>202</v>
      </c>
      <c r="B16" s="17"/>
      <c r="C16" s="17">
        <f>B12 + C12 + C13 + C14 + C15</f>
        <v>112750.58936879999</v>
      </c>
      <c r="D16" s="3"/>
    </row>
    <row r="17" spans="1:4">
      <c r="A17" s="7" t="s">
        <v>15</v>
      </c>
      <c r="B17" s="14"/>
      <c r="C17" s="14"/>
      <c r="D17" s="3"/>
    </row>
    <row r="18" spans="1:4">
      <c r="A18" s="6" t="s">
        <v>203</v>
      </c>
      <c r="B18" s="17"/>
      <c r="C18" s="17"/>
      <c r="D18" s="3"/>
    </row>
    <row r="19" spans="1:4">
      <c r="A19" s="7" t="s">
        <v>204</v>
      </c>
      <c r="B19" s="14"/>
      <c r="C19" s="14">
        <f>C12 * Parametry!B23 / 100</f>
        <v>3449.9136724</v>
      </c>
      <c r="D19" s="3"/>
    </row>
    <row r="20" spans="1:4">
      <c r="A20" s="7" t="s">
        <v>205</v>
      </c>
      <c r="B20" s="14"/>
      <c r="C20" s="14">
        <f>C12 * Parametry!B24 / 100</f>
        <v>5307.5594960000008</v>
      </c>
      <c r="D20" s="3"/>
    </row>
    <row r="21" spans="1:4">
      <c r="A21" s="6" t="s">
        <v>206</v>
      </c>
      <c r="B21" s="17"/>
      <c r="C21" s="17">
        <f>C19 + C20</f>
        <v>8757.4731683999998</v>
      </c>
      <c r="D21" s="3"/>
    </row>
    <row r="22" spans="1:4">
      <c r="A22" s="7" t="s">
        <v>207</v>
      </c>
      <c r="B22" s="14"/>
      <c r="C22" s="14">
        <f>Parametry!B25 * Parametry!B28 * (C16 * Parametry!B27)^Parametry!B26</f>
        <v>0</v>
      </c>
      <c r="D22" s="3"/>
    </row>
    <row r="23" spans="1:4">
      <c r="A23" s="7" t="s">
        <v>15</v>
      </c>
      <c r="B23" s="14"/>
      <c r="C23" s="14"/>
      <c r="D23" s="3"/>
    </row>
    <row r="24" spans="1:4">
      <c r="A24" s="4" t="s">
        <v>208</v>
      </c>
      <c r="B24" s="13"/>
      <c r="C24" s="13">
        <f>C16 + C21 + C22</f>
        <v>121508.06253719999</v>
      </c>
      <c r="D24" s="3"/>
    </row>
    <row r="25" spans="1:4">
      <c r="A25" s="7" t="s">
        <v>209</v>
      </c>
      <c r="B25" s="14">
        <f>(SUM(Rozpočet!F21:F29,Rozpočet!F31,Rozpočet!F33:F34,Rozpočet!F36:F38,Rozpočet!F42,Rozpočet!F45,Rozpočet!F47:F56,Rozpočet!F59:F60,Rozpočet!F62:F79,Rozpočet!F81)) + (SUM(Rozpočet!I21:I29,Rozpočet!I31,Rozpočet!I33:I34,Rozpočet!I36:I38,Rozpočet!I42,Rozpočet!I45,Rozpočet!I47:I56,Rozpočet!I59:I60,Rozpočet!I62:I79)) + B4 + C4 + C8 + C11 + C13 + C14 + C15 + C21 + C22</f>
        <v>115049.37253719999</v>
      </c>
      <c r="C25" s="14">
        <f>B25 * Parametry!B31 / 100</f>
        <v>24160.368232811998</v>
      </c>
      <c r="D25" s="3"/>
    </row>
    <row r="26" spans="1:4">
      <c r="A26" s="7" t="s">
        <v>210</v>
      </c>
      <c r="B26" s="14">
        <f>(SUM(Rozpočet!F21,Rozpočet!F23,Rozpočet!F25,Rozpočet!F29,Rozpočet!F47,Rozpočet!F51,Rozpočet!F53,Rozpočet!F55,Rozpočet!F62,Rozpočet!F64,Rozpočet!F67,Rozpočet!F70,Rozpočet!F75,Rozpočet!F77:F78)) + (SUM(Rozpočet!I21,Rozpočet!I23,Rozpočet!I25,Rozpočet!I29,Rozpočet!I47,Rozpočet!I51,Rozpočet!I53,Rozpočet!I55,Rozpočet!I62,Rozpočet!I64,Rozpočet!I67,Rozpočet!I70,Rozpočet!I75,Rozpočet!I77:I78))</f>
        <v>0</v>
      </c>
      <c r="C26" s="14">
        <f>B26 * Parametry!B32 / 100</f>
        <v>0</v>
      </c>
      <c r="D26" s="3"/>
    </row>
    <row r="27" spans="1:4">
      <c r="A27" s="4" t="s">
        <v>211</v>
      </c>
      <c r="B27" s="13"/>
      <c r="C27" s="13">
        <f>C24 + C25 + C26</f>
        <v>145668.430770012</v>
      </c>
      <c r="D27" s="3"/>
    </row>
    <row r="28" spans="1:4">
      <c r="A28" s="7" t="s">
        <v>15</v>
      </c>
      <c r="B28" s="14"/>
      <c r="C28" s="14"/>
      <c r="D28" s="3"/>
    </row>
    <row r="29" spans="1:4">
      <c r="A29" s="7" t="s">
        <v>212</v>
      </c>
      <c r="B29" s="14"/>
      <c r="C29" s="14">
        <f>C24 * Parametry!B29 / 100</f>
        <v>0</v>
      </c>
      <c r="D29" s="3"/>
    </row>
    <row r="30" spans="1:4">
      <c r="A30" s="7" t="s">
        <v>212</v>
      </c>
      <c r="B30" s="14"/>
      <c r="C30" s="14">
        <f>C24 * Parametry!B30 / 100</f>
        <v>0</v>
      </c>
      <c r="D30" s="3"/>
    </row>
    <row r="31" spans="1:4">
      <c r="A31" s="6" t="s">
        <v>213</v>
      </c>
      <c r="B31" s="19" t="s">
        <v>56</v>
      </c>
      <c r="C31" s="19" t="s">
        <v>59</v>
      </c>
      <c r="D31" s="3"/>
    </row>
    <row r="32" spans="1:4">
      <c r="A32" s="7" t="s">
        <v>64</v>
      </c>
      <c r="B32" s="14">
        <f>(Rozpočet!F18)</f>
        <v>5510.8</v>
      </c>
      <c r="C32" s="14">
        <f>(Rozpočet!I18)</f>
        <v>947.89</v>
      </c>
      <c r="D32" s="3"/>
    </row>
    <row r="33" spans="1:4">
      <c r="A33" s="7" t="s">
        <v>95</v>
      </c>
      <c r="B33" s="14">
        <f>(Rozpočet!F82)</f>
        <v>52718.911999999997</v>
      </c>
      <c r="C33" s="14">
        <f>(Rozpočet!I82)</f>
        <v>40965.03</v>
      </c>
      <c r="D33" s="3"/>
    </row>
    <row r="34" spans="1:4">
      <c r="A34" s="7" t="s">
        <v>15</v>
      </c>
      <c r="B34" s="14"/>
      <c r="C34" s="14"/>
      <c r="D34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tabSelected="1" topLeftCell="A51" workbookViewId="0">
      <selection activeCell="G81" sqref="G81"/>
    </sheetView>
  </sheetViews>
  <sheetFormatPr defaultRowHeight="15"/>
  <cols>
    <col min="1" max="1" width="6.140625" style="1" bestFit="1" customWidth="1"/>
    <col min="2" max="2" width="92.140625" style="1" bestFit="1" customWidth="1"/>
    <col min="3" max="3" width="4" style="1" bestFit="1" customWidth="1"/>
    <col min="4" max="4" width="5.42578125" style="11" bestFit="1" customWidth="1"/>
    <col min="5" max="5" width="7.85546875" style="11" bestFit="1" customWidth="1"/>
    <col min="6" max="6" width="13.42578125" style="11" bestFit="1" customWidth="1"/>
    <col min="7" max="7" width="7" style="1" bestFit="1" customWidth="1"/>
    <col min="8" max="8" width="6.42578125" style="11" bestFit="1" customWidth="1"/>
    <col min="9" max="9" width="12.5703125" style="11" bestFit="1" customWidth="1"/>
    <col min="10" max="10" width="7.85546875" style="11" bestFit="1" customWidth="1"/>
    <col min="11" max="11" width="11.42578125" style="11" bestFit="1" customWidth="1"/>
    <col min="12" max="12" width="34.85546875" style="1" bestFit="1" customWidth="1"/>
    <col min="15" max="15" width="10" style="10" hidden="1" customWidth="1"/>
  </cols>
  <sheetData>
    <row r="1" spans="1:15">
      <c r="A1" s="2" t="s">
        <v>53</v>
      </c>
      <c r="B1" s="2" t="s">
        <v>0</v>
      </c>
      <c r="C1" s="2" t="s">
        <v>54</v>
      </c>
      <c r="D1" s="12" t="s">
        <v>55</v>
      </c>
      <c r="E1" s="12" t="s">
        <v>56</v>
      </c>
      <c r="F1" s="12" t="s">
        <v>57</v>
      </c>
      <c r="G1" s="2" t="s">
        <v>58</v>
      </c>
      <c r="H1" s="12" t="s">
        <v>59</v>
      </c>
      <c r="I1" s="12" t="s">
        <v>60</v>
      </c>
      <c r="J1" s="12" t="s">
        <v>61</v>
      </c>
      <c r="K1" s="12" t="s">
        <v>62</v>
      </c>
      <c r="L1" s="2" t="s">
        <v>63</v>
      </c>
      <c r="M1" s="3"/>
      <c r="N1" s="3"/>
      <c r="O1" s="10">
        <f>Parametry!B33/100*F4+Parametry!B33/100*F5+Parametry!B33/100*F6+Parametry!B33/100*F7+Parametry!B33/100*F9+Parametry!B33/100*F11+Parametry!B33/100*F13+Parametry!B33/100*F15+Parametry!B33/100*F22+Parametry!B33/100*F24+Parametry!B33/100*F26+Parametry!B33/100*F27+Parametry!B33/100*F28+Parametry!B33/100*F31+Parametry!B33/100*F33+Parametry!B33/100*F34+Parametry!B33/100*F36+Parametry!B33/100*F37+Parametry!B33/100*F38+Parametry!B33/100*F42+Parametry!B33/100*F45+Parametry!B33/100*F48+Parametry!B33/100*F49</f>
        <v>4478.8323</v>
      </c>
    </row>
    <row r="2" spans="1:15">
      <c r="A2" s="4" t="s">
        <v>15</v>
      </c>
      <c r="B2" s="4" t="s">
        <v>64</v>
      </c>
      <c r="C2" s="4" t="s">
        <v>15</v>
      </c>
      <c r="D2" s="13"/>
      <c r="E2" s="13"/>
      <c r="F2" s="13"/>
      <c r="G2" s="4" t="s">
        <v>15</v>
      </c>
      <c r="H2" s="13"/>
      <c r="I2" s="13"/>
      <c r="J2" s="13"/>
      <c r="K2" s="13"/>
      <c r="L2" s="4" t="s">
        <v>65</v>
      </c>
      <c r="M2" s="3"/>
      <c r="N2" s="3"/>
      <c r="O2" s="10">
        <f>Parametry!B33/100*F4+Parametry!B33/100*F5+Parametry!B33/100*F6+Parametry!B33/100*F7+Parametry!B33/100*F9+Parametry!B33/100*F11+Parametry!B33/100*F13+Parametry!B33/100*F15+Parametry!B33/100*F22+Parametry!B33/100*F24+Parametry!B33/100*F26+Parametry!B33/100*F27+Parametry!B33/100*F28+Parametry!B33/100*F31+Parametry!B33/100*F33+Parametry!B33/100*F34+Parametry!B33/100*F36+Parametry!B33/100*F37+Parametry!B33/100*F38+Parametry!B33/100*F42+Parametry!B33/100*F45+Parametry!B33/100*F48+Parametry!B33/100*F49</f>
        <v>4478.8323</v>
      </c>
    </row>
    <row r="3" spans="1:15">
      <c r="A3" s="7" t="s">
        <v>15</v>
      </c>
      <c r="B3" s="7" t="s">
        <v>66</v>
      </c>
      <c r="C3" s="7" t="s">
        <v>15</v>
      </c>
      <c r="D3" s="14"/>
      <c r="E3" s="14"/>
      <c r="F3" s="14"/>
      <c r="G3" s="7" t="s">
        <v>15</v>
      </c>
      <c r="H3" s="14"/>
      <c r="I3" s="14"/>
      <c r="J3" s="14">
        <f t="shared" ref="J3:K7" si="0">E3+H3</f>
        <v>0</v>
      </c>
      <c r="K3" s="14">
        <f t="shared" si="0"/>
        <v>0</v>
      </c>
      <c r="L3" s="7" t="s">
        <v>15</v>
      </c>
      <c r="M3" s="3"/>
      <c r="N3" s="3"/>
    </row>
    <row r="4" spans="1:15">
      <c r="A4" s="7" t="s">
        <v>67</v>
      </c>
      <c r="B4" s="7" t="s">
        <v>68</v>
      </c>
      <c r="C4" s="7" t="s">
        <v>69</v>
      </c>
      <c r="D4" s="14">
        <v>1</v>
      </c>
      <c r="E4" s="14">
        <v>2902</v>
      </c>
      <c r="F4" s="14">
        <f>D4*E4</f>
        <v>2902</v>
      </c>
      <c r="G4" s="7" t="s">
        <v>15</v>
      </c>
      <c r="H4" s="14">
        <v>0</v>
      </c>
      <c r="I4" s="14">
        <f>D4*H4</f>
        <v>0</v>
      </c>
      <c r="J4" s="14">
        <f t="shared" si="0"/>
        <v>2902</v>
      </c>
      <c r="K4" s="14">
        <f t="shared" si="0"/>
        <v>2902</v>
      </c>
      <c r="L4" s="7" t="s">
        <v>15</v>
      </c>
      <c r="M4" s="3"/>
      <c r="N4" s="3"/>
    </row>
    <row r="5" spans="1:15">
      <c r="A5" s="7" t="s">
        <v>70</v>
      </c>
      <c r="B5" s="7" t="s">
        <v>71</v>
      </c>
      <c r="C5" s="7" t="s">
        <v>69</v>
      </c>
      <c r="D5" s="14">
        <v>1</v>
      </c>
      <c r="E5" s="14">
        <v>325</v>
      </c>
      <c r="F5" s="14">
        <f>D5*E5</f>
        <v>325</v>
      </c>
      <c r="G5" s="7" t="s">
        <v>15</v>
      </c>
      <c r="H5" s="14">
        <v>0</v>
      </c>
      <c r="I5" s="14">
        <f>D5*H5</f>
        <v>0</v>
      </c>
      <c r="J5" s="14">
        <f t="shared" si="0"/>
        <v>325</v>
      </c>
      <c r="K5" s="14">
        <f t="shared" si="0"/>
        <v>325</v>
      </c>
      <c r="L5" s="7" t="s">
        <v>15</v>
      </c>
      <c r="M5" s="3"/>
      <c r="N5" s="3"/>
    </row>
    <row r="6" spans="1:15">
      <c r="A6" s="7" t="s">
        <v>72</v>
      </c>
      <c r="B6" s="7" t="s">
        <v>73</v>
      </c>
      <c r="C6" s="7" t="s">
        <v>69</v>
      </c>
      <c r="D6" s="14">
        <v>1</v>
      </c>
      <c r="E6" s="14">
        <v>81</v>
      </c>
      <c r="F6" s="14">
        <f>D6*E6</f>
        <v>81</v>
      </c>
      <c r="G6" s="7" t="s">
        <v>15</v>
      </c>
      <c r="H6" s="14">
        <v>0</v>
      </c>
      <c r="I6" s="14">
        <f>D6*H6</f>
        <v>0</v>
      </c>
      <c r="J6" s="14">
        <f t="shared" si="0"/>
        <v>81</v>
      </c>
      <c r="K6" s="14">
        <f t="shared" si="0"/>
        <v>81</v>
      </c>
      <c r="L6" s="7" t="s">
        <v>15</v>
      </c>
      <c r="M6" s="3"/>
      <c r="N6" s="3"/>
    </row>
    <row r="7" spans="1:15">
      <c r="A7" s="7" t="s">
        <v>74</v>
      </c>
      <c r="B7" s="7" t="s">
        <v>75</v>
      </c>
      <c r="C7" s="7" t="s">
        <v>69</v>
      </c>
      <c r="D7" s="14">
        <v>1</v>
      </c>
      <c r="E7" s="14">
        <v>1276</v>
      </c>
      <c r="F7" s="14">
        <f>D7*E7</f>
        <v>1276</v>
      </c>
      <c r="G7" s="7" t="s">
        <v>15</v>
      </c>
      <c r="H7" s="14">
        <v>0</v>
      </c>
      <c r="I7" s="14">
        <f>D7*H7</f>
        <v>0</v>
      </c>
      <c r="J7" s="14">
        <f t="shared" si="0"/>
        <v>1276</v>
      </c>
      <c r="K7" s="14">
        <f t="shared" si="0"/>
        <v>1276</v>
      </c>
      <c r="L7" s="7" t="s">
        <v>15</v>
      </c>
      <c r="M7" s="3"/>
      <c r="N7" s="3"/>
    </row>
    <row r="8" spans="1:15">
      <c r="A8" s="15" t="s">
        <v>15</v>
      </c>
      <c r="B8" s="15" t="s">
        <v>76</v>
      </c>
      <c r="C8" s="15" t="s">
        <v>15</v>
      </c>
      <c r="D8" s="16"/>
      <c r="E8" s="16"/>
      <c r="F8" s="16"/>
      <c r="G8" s="15" t="s">
        <v>15</v>
      </c>
      <c r="H8" s="16"/>
      <c r="I8" s="16"/>
      <c r="J8" s="16"/>
      <c r="K8" s="16"/>
      <c r="L8" s="15" t="s">
        <v>15</v>
      </c>
      <c r="M8" s="3"/>
      <c r="N8" s="3"/>
    </row>
    <row r="9" spans="1:15">
      <c r="A9" s="7" t="s">
        <v>77</v>
      </c>
      <c r="B9" s="7" t="s">
        <v>78</v>
      </c>
      <c r="C9" s="7" t="s">
        <v>79</v>
      </c>
      <c r="D9" s="14">
        <v>16</v>
      </c>
      <c r="E9" s="14">
        <v>13</v>
      </c>
      <c r="F9" s="14">
        <f>D9*E9</f>
        <v>208</v>
      </c>
      <c r="G9" s="7" t="s">
        <v>15</v>
      </c>
      <c r="H9" s="14">
        <v>10.1</v>
      </c>
      <c r="I9" s="14">
        <f>D9*H9</f>
        <v>161.6</v>
      </c>
      <c r="J9" s="14">
        <f>E9+H9</f>
        <v>23.1</v>
      </c>
      <c r="K9" s="14">
        <f>F9+I9</f>
        <v>369.6</v>
      </c>
      <c r="L9" s="7" t="s">
        <v>15</v>
      </c>
      <c r="M9" s="3"/>
      <c r="N9" s="3"/>
    </row>
    <row r="10" spans="1:15">
      <c r="A10" s="15" t="s">
        <v>15</v>
      </c>
      <c r="B10" s="15" t="s">
        <v>80</v>
      </c>
      <c r="C10" s="15" t="s">
        <v>15</v>
      </c>
      <c r="D10" s="16"/>
      <c r="E10" s="16"/>
      <c r="F10" s="16"/>
      <c r="G10" s="15" t="s">
        <v>15</v>
      </c>
      <c r="H10" s="16"/>
      <c r="I10" s="16"/>
      <c r="J10" s="16"/>
      <c r="K10" s="16"/>
      <c r="L10" s="15" t="s">
        <v>15</v>
      </c>
      <c r="M10" s="3"/>
      <c r="N10" s="3"/>
    </row>
    <row r="11" spans="1:15">
      <c r="A11" s="7" t="s">
        <v>81</v>
      </c>
      <c r="B11" s="7" t="s">
        <v>82</v>
      </c>
      <c r="C11" s="7" t="s">
        <v>79</v>
      </c>
      <c r="D11" s="14">
        <v>16</v>
      </c>
      <c r="E11" s="14">
        <v>0</v>
      </c>
      <c r="F11" s="14">
        <f>D11*E11</f>
        <v>0</v>
      </c>
      <c r="G11" s="7" t="s">
        <v>83</v>
      </c>
      <c r="H11" s="14">
        <v>8.43</v>
      </c>
      <c r="I11" s="14">
        <f>D11*H11</f>
        <v>134.88</v>
      </c>
      <c r="J11" s="14">
        <f>E11+H11</f>
        <v>8.43</v>
      </c>
      <c r="K11" s="14">
        <f>F11+I11</f>
        <v>134.88</v>
      </c>
      <c r="L11" s="7" t="s">
        <v>15</v>
      </c>
      <c r="M11" s="3"/>
      <c r="N11" s="3"/>
    </row>
    <row r="12" spans="1:15">
      <c r="A12" s="15" t="s">
        <v>15</v>
      </c>
      <c r="B12" s="15" t="s">
        <v>84</v>
      </c>
      <c r="C12" s="15" t="s">
        <v>15</v>
      </c>
      <c r="D12" s="16"/>
      <c r="E12" s="16"/>
      <c r="F12" s="16"/>
      <c r="G12" s="15" t="s">
        <v>15</v>
      </c>
      <c r="H12" s="16"/>
      <c r="I12" s="16"/>
      <c r="J12" s="16"/>
      <c r="K12" s="16"/>
      <c r="L12" s="15" t="s">
        <v>15</v>
      </c>
      <c r="M12" s="3"/>
      <c r="N12" s="3"/>
    </row>
    <row r="13" spans="1:15">
      <c r="A13" s="7" t="s">
        <v>85</v>
      </c>
      <c r="B13" s="7" t="s">
        <v>86</v>
      </c>
      <c r="C13" s="7" t="s">
        <v>79</v>
      </c>
      <c r="D13" s="14">
        <v>3</v>
      </c>
      <c r="E13" s="14">
        <v>0</v>
      </c>
      <c r="F13" s="14">
        <f>D13*E13</f>
        <v>0</v>
      </c>
      <c r="G13" s="7" t="s">
        <v>87</v>
      </c>
      <c r="H13" s="14">
        <v>198.17</v>
      </c>
      <c r="I13" s="14">
        <f>D13*H13</f>
        <v>594.51</v>
      </c>
      <c r="J13" s="14">
        <f>E13+H13</f>
        <v>198.17</v>
      </c>
      <c r="K13" s="14">
        <f>F13+I13</f>
        <v>594.51</v>
      </c>
      <c r="L13" s="7" t="s">
        <v>15</v>
      </c>
      <c r="M13" s="3"/>
      <c r="N13" s="3"/>
    </row>
    <row r="14" spans="1:15">
      <c r="A14" s="15" t="s">
        <v>15</v>
      </c>
      <c r="B14" s="15" t="s">
        <v>88</v>
      </c>
      <c r="C14" s="15" t="s">
        <v>15</v>
      </c>
      <c r="D14" s="16"/>
      <c r="E14" s="16"/>
      <c r="F14" s="16"/>
      <c r="G14" s="15" t="s">
        <v>15</v>
      </c>
      <c r="H14" s="16"/>
      <c r="I14" s="16"/>
      <c r="J14" s="16"/>
      <c r="K14" s="16"/>
      <c r="L14" s="15" t="s">
        <v>15</v>
      </c>
      <c r="M14" s="3"/>
      <c r="N14" s="3"/>
    </row>
    <row r="15" spans="1:15">
      <c r="A15" s="7" t="s">
        <v>89</v>
      </c>
      <c r="B15" s="7" t="s">
        <v>90</v>
      </c>
      <c r="C15" s="7" t="s">
        <v>79</v>
      </c>
      <c r="D15" s="14">
        <v>1</v>
      </c>
      <c r="E15" s="14">
        <v>0</v>
      </c>
      <c r="F15" s="14">
        <f>D15*E15</f>
        <v>0</v>
      </c>
      <c r="G15" s="7" t="s">
        <v>91</v>
      </c>
      <c r="H15" s="14">
        <v>56.9</v>
      </c>
      <c r="I15" s="14">
        <f>D15*H15</f>
        <v>56.9</v>
      </c>
      <c r="J15" s="14">
        <f t="shared" ref="J15:K17" si="1">E15+H15</f>
        <v>56.9</v>
      </c>
      <c r="K15" s="14">
        <f t="shared" si="1"/>
        <v>56.9</v>
      </c>
      <c r="L15" s="7" t="s">
        <v>15</v>
      </c>
      <c r="M15" s="3"/>
      <c r="N15" s="3"/>
    </row>
    <row r="16" spans="1:15">
      <c r="A16" s="7" t="s">
        <v>15</v>
      </c>
      <c r="B16" s="7" t="s">
        <v>15</v>
      </c>
      <c r="C16" s="7" t="s">
        <v>15</v>
      </c>
      <c r="D16" s="14"/>
      <c r="E16" s="14"/>
      <c r="F16" s="14"/>
      <c r="G16" s="7" t="s">
        <v>15</v>
      </c>
      <c r="H16" s="14"/>
      <c r="I16" s="14"/>
      <c r="J16" s="14">
        <f t="shared" si="1"/>
        <v>0</v>
      </c>
      <c r="K16" s="14">
        <f t="shared" si="1"/>
        <v>0</v>
      </c>
      <c r="L16" s="7" t="s">
        <v>15</v>
      </c>
      <c r="M16" s="3"/>
      <c r="N16" s="3"/>
    </row>
    <row r="17" spans="1:14">
      <c r="A17" s="7" t="s">
        <v>92</v>
      </c>
      <c r="B17" s="7" t="s">
        <v>93</v>
      </c>
      <c r="C17" s="7" t="s">
        <v>15</v>
      </c>
      <c r="D17" s="14"/>
      <c r="E17" s="14"/>
      <c r="F17" s="14">
        <v>718.8</v>
      </c>
      <c r="G17" s="7" t="s">
        <v>15</v>
      </c>
      <c r="H17" s="14"/>
      <c r="I17" s="14"/>
      <c r="J17" s="14">
        <f t="shared" si="1"/>
        <v>0</v>
      </c>
      <c r="K17" s="14">
        <f t="shared" si="1"/>
        <v>718.8</v>
      </c>
      <c r="L17" s="7" t="s">
        <v>15</v>
      </c>
      <c r="M17" s="3"/>
      <c r="N17" s="3"/>
    </row>
    <row r="18" spans="1:14">
      <c r="A18" s="4" t="s">
        <v>15</v>
      </c>
      <c r="B18" s="4" t="s">
        <v>94</v>
      </c>
      <c r="C18" s="4" t="s">
        <v>15</v>
      </c>
      <c r="D18" s="13"/>
      <c r="E18" s="13"/>
      <c r="F18" s="13">
        <f>SUM(F3:F17)</f>
        <v>5510.8</v>
      </c>
      <c r="G18" s="4" t="s">
        <v>15</v>
      </c>
      <c r="H18" s="13"/>
      <c r="I18" s="13">
        <f>SUM(I3:I17)</f>
        <v>947.89</v>
      </c>
      <c r="J18" s="13"/>
      <c r="K18" s="13">
        <f>SUM(K3:K17)</f>
        <v>6458.6900000000005</v>
      </c>
      <c r="L18" s="4" t="s">
        <v>15</v>
      </c>
      <c r="M18" s="3"/>
      <c r="N18" s="3"/>
    </row>
    <row r="19" spans="1:14">
      <c r="A19" s="7" t="s">
        <v>15</v>
      </c>
      <c r="B19" s="7" t="s">
        <v>15</v>
      </c>
      <c r="C19" s="7" t="s">
        <v>15</v>
      </c>
      <c r="D19" s="14"/>
      <c r="E19" s="14"/>
      <c r="F19" s="14"/>
      <c r="G19" s="7" t="s">
        <v>15</v>
      </c>
      <c r="H19" s="14"/>
      <c r="I19" s="14"/>
      <c r="J19" s="14">
        <f>E19+H19</f>
        <v>0</v>
      </c>
      <c r="K19" s="14">
        <f>F19+I19</f>
        <v>0</v>
      </c>
      <c r="L19" s="7" t="s">
        <v>15</v>
      </c>
      <c r="M19" s="3"/>
      <c r="N19" s="3"/>
    </row>
    <row r="20" spans="1:14">
      <c r="A20" s="4" t="s">
        <v>15</v>
      </c>
      <c r="B20" s="4" t="s">
        <v>95</v>
      </c>
      <c r="C20" s="4" t="s">
        <v>15</v>
      </c>
      <c r="D20" s="13"/>
      <c r="E20" s="13"/>
      <c r="F20" s="13"/>
      <c r="G20" s="4" t="s">
        <v>15</v>
      </c>
      <c r="H20" s="13"/>
      <c r="I20" s="13"/>
      <c r="J20" s="13"/>
      <c r="K20" s="13"/>
      <c r="L20" s="4" t="s">
        <v>15</v>
      </c>
      <c r="M20" s="3"/>
      <c r="N20" s="3"/>
    </row>
    <row r="21" spans="1:14">
      <c r="A21" s="15" t="s">
        <v>15</v>
      </c>
      <c r="B21" s="15" t="s">
        <v>96</v>
      </c>
      <c r="C21" s="15" t="s">
        <v>15</v>
      </c>
      <c r="D21" s="16"/>
      <c r="E21" s="16"/>
      <c r="F21" s="16"/>
      <c r="G21" s="15" t="s">
        <v>15</v>
      </c>
      <c r="H21" s="16"/>
      <c r="I21" s="16"/>
      <c r="J21" s="16"/>
      <c r="K21" s="16"/>
      <c r="L21" s="15" t="s">
        <v>15</v>
      </c>
      <c r="M21" s="3"/>
      <c r="N21" s="3"/>
    </row>
    <row r="22" spans="1:14">
      <c r="A22" s="7" t="s">
        <v>97</v>
      </c>
      <c r="B22" s="7" t="s">
        <v>98</v>
      </c>
      <c r="C22" s="7" t="s">
        <v>79</v>
      </c>
      <c r="D22" s="14">
        <v>2</v>
      </c>
      <c r="E22" s="14">
        <v>93.5</v>
      </c>
      <c r="F22" s="14">
        <f>D22*E22</f>
        <v>187</v>
      </c>
      <c r="G22" s="7" t="s">
        <v>15</v>
      </c>
      <c r="H22" s="14">
        <v>61.13</v>
      </c>
      <c r="I22" s="14">
        <f>D22*H22</f>
        <v>122.26</v>
      </c>
      <c r="J22" s="14">
        <f>E22+H22</f>
        <v>154.63</v>
      </c>
      <c r="K22" s="14">
        <f>F22+I22</f>
        <v>309.26</v>
      </c>
      <c r="L22" s="7" t="s">
        <v>15</v>
      </c>
      <c r="M22" s="3"/>
      <c r="N22" s="3"/>
    </row>
    <row r="23" spans="1:14">
      <c r="A23" s="15" t="s">
        <v>15</v>
      </c>
      <c r="B23" s="15" t="s">
        <v>99</v>
      </c>
      <c r="C23" s="15" t="s">
        <v>15</v>
      </c>
      <c r="D23" s="16"/>
      <c r="E23" s="16"/>
      <c r="F23" s="16"/>
      <c r="G23" s="15" t="s">
        <v>15</v>
      </c>
      <c r="H23" s="16"/>
      <c r="I23" s="16"/>
      <c r="J23" s="16"/>
      <c r="K23" s="16"/>
      <c r="L23" s="15" t="s">
        <v>15</v>
      </c>
      <c r="M23" s="3"/>
      <c r="N23" s="3"/>
    </row>
    <row r="24" spans="1:14">
      <c r="A24" s="7" t="s">
        <v>100</v>
      </c>
      <c r="B24" s="7" t="s">
        <v>101</v>
      </c>
      <c r="C24" s="7" t="s">
        <v>79</v>
      </c>
      <c r="D24" s="14">
        <v>1</v>
      </c>
      <c r="E24" s="14">
        <v>102</v>
      </c>
      <c r="F24" s="14">
        <f>D24*E24</f>
        <v>102</v>
      </c>
      <c r="G24" s="7" t="s">
        <v>15</v>
      </c>
      <c r="H24" s="14">
        <v>85.2</v>
      </c>
      <c r="I24" s="14">
        <f>D24*H24</f>
        <v>85.2</v>
      </c>
      <c r="J24" s="14">
        <f>E24+H24</f>
        <v>187.2</v>
      </c>
      <c r="K24" s="14">
        <f>F24+I24</f>
        <v>187.2</v>
      </c>
      <c r="L24" s="7" t="s">
        <v>15</v>
      </c>
      <c r="M24" s="3"/>
      <c r="N24" s="3"/>
    </row>
    <row r="25" spans="1:14">
      <c r="A25" s="15" t="s">
        <v>15</v>
      </c>
      <c r="B25" s="15" t="s">
        <v>102</v>
      </c>
      <c r="C25" s="15" t="s">
        <v>15</v>
      </c>
      <c r="D25" s="16"/>
      <c r="E25" s="16"/>
      <c r="F25" s="16"/>
      <c r="G25" s="15" t="s">
        <v>15</v>
      </c>
      <c r="H25" s="16"/>
      <c r="I25" s="16"/>
      <c r="J25" s="16"/>
      <c r="K25" s="16"/>
      <c r="L25" s="15" t="s">
        <v>15</v>
      </c>
      <c r="M25" s="3"/>
      <c r="N25" s="3"/>
    </row>
    <row r="26" spans="1:14">
      <c r="A26" s="7" t="s">
        <v>103</v>
      </c>
      <c r="B26" s="7" t="s">
        <v>104</v>
      </c>
      <c r="C26" s="7" t="s">
        <v>79</v>
      </c>
      <c r="D26" s="14">
        <v>1</v>
      </c>
      <c r="E26" s="14">
        <v>418</v>
      </c>
      <c r="F26" s="14">
        <f>D26*E26</f>
        <v>418</v>
      </c>
      <c r="G26" s="7" t="s">
        <v>15</v>
      </c>
      <c r="H26" s="14">
        <v>82.2</v>
      </c>
      <c r="I26" s="14">
        <f>D26*H26</f>
        <v>82.2</v>
      </c>
      <c r="J26" s="14">
        <f t="shared" ref="J26:K28" si="2">E26+H26</f>
        <v>500.2</v>
      </c>
      <c r="K26" s="14">
        <f t="shared" si="2"/>
        <v>500.2</v>
      </c>
      <c r="L26" s="7" t="s">
        <v>15</v>
      </c>
      <c r="M26" s="3"/>
      <c r="N26" s="3"/>
    </row>
    <row r="27" spans="1:14">
      <c r="A27" s="7" t="s">
        <v>105</v>
      </c>
      <c r="B27" s="7" t="s">
        <v>106</v>
      </c>
      <c r="C27" s="7" t="s">
        <v>79</v>
      </c>
      <c r="D27" s="14">
        <v>1</v>
      </c>
      <c r="E27" s="14">
        <v>4252</v>
      </c>
      <c r="F27" s="14">
        <f>D27*E27</f>
        <v>4252</v>
      </c>
      <c r="G27" s="7" t="s">
        <v>15</v>
      </c>
      <c r="H27" s="14">
        <v>117.2</v>
      </c>
      <c r="I27" s="14">
        <f>D27*H27</f>
        <v>117.2</v>
      </c>
      <c r="J27" s="14">
        <f t="shared" si="2"/>
        <v>4369.2</v>
      </c>
      <c r="K27" s="14">
        <f t="shared" si="2"/>
        <v>4369.2</v>
      </c>
      <c r="L27" s="7" t="s">
        <v>15</v>
      </c>
      <c r="M27" s="3"/>
      <c r="N27" s="3"/>
    </row>
    <row r="28" spans="1:14">
      <c r="A28" s="7" t="s">
        <v>107</v>
      </c>
      <c r="B28" s="7" t="s">
        <v>108</v>
      </c>
      <c r="C28" s="7" t="s">
        <v>79</v>
      </c>
      <c r="D28" s="14">
        <v>4</v>
      </c>
      <c r="E28" s="14">
        <v>850</v>
      </c>
      <c r="F28" s="14">
        <f>D28*E28</f>
        <v>3400</v>
      </c>
      <c r="G28" s="7" t="s">
        <v>15</v>
      </c>
      <c r="H28" s="14">
        <v>0</v>
      </c>
      <c r="I28" s="14">
        <f>D28*H28</f>
        <v>0</v>
      </c>
      <c r="J28" s="14">
        <f t="shared" si="2"/>
        <v>850</v>
      </c>
      <c r="K28" s="14">
        <f t="shared" si="2"/>
        <v>3400</v>
      </c>
      <c r="L28" s="7" t="s">
        <v>15</v>
      </c>
      <c r="M28" s="3"/>
      <c r="N28" s="3"/>
    </row>
    <row r="29" spans="1:14">
      <c r="A29" s="15" t="s">
        <v>15</v>
      </c>
      <c r="B29" s="15" t="s">
        <v>109</v>
      </c>
      <c r="C29" s="15" t="s">
        <v>15</v>
      </c>
      <c r="D29" s="16"/>
      <c r="E29" s="16"/>
      <c r="F29" s="16"/>
      <c r="G29" s="15" t="s">
        <v>15</v>
      </c>
      <c r="H29" s="16"/>
      <c r="I29" s="16"/>
      <c r="J29" s="16"/>
      <c r="K29" s="16"/>
      <c r="L29" s="15" t="s">
        <v>15</v>
      </c>
      <c r="M29" s="3"/>
      <c r="N29" s="3"/>
    </row>
    <row r="30" spans="1:14">
      <c r="A30" s="7" t="s">
        <v>15</v>
      </c>
      <c r="B30" s="7" t="s">
        <v>110</v>
      </c>
      <c r="C30" s="7" t="s">
        <v>15</v>
      </c>
      <c r="D30" s="14"/>
      <c r="E30" s="14"/>
      <c r="F30" s="14"/>
      <c r="G30" s="7" t="s">
        <v>15</v>
      </c>
      <c r="H30" s="14"/>
      <c r="I30" s="14"/>
      <c r="J30" s="14">
        <f t="shared" ref="J30:J46" si="3">E30+H30</f>
        <v>0</v>
      </c>
      <c r="K30" s="14">
        <f t="shared" ref="K30:K46" si="4">F30+I30</f>
        <v>0</v>
      </c>
      <c r="L30" s="7" t="s">
        <v>15</v>
      </c>
      <c r="M30" s="3"/>
      <c r="N30" s="3"/>
    </row>
    <row r="31" spans="1:14">
      <c r="A31" s="7" t="s">
        <v>51</v>
      </c>
      <c r="B31" s="7" t="s">
        <v>111</v>
      </c>
      <c r="C31" s="7" t="s">
        <v>79</v>
      </c>
      <c r="D31" s="14">
        <v>1</v>
      </c>
      <c r="E31" s="14">
        <v>1271</v>
      </c>
      <c r="F31" s="14">
        <f>D31*E31</f>
        <v>1271</v>
      </c>
      <c r="G31" s="7" t="s">
        <v>15</v>
      </c>
      <c r="H31" s="14">
        <v>0</v>
      </c>
      <c r="I31" s="14">
        <f>D31*H31</f>
        <v>0</v>
      </c>
      <c r="J31" s="14">
        <f t="shared" si="3"/>
        <v>1271</v>
      </c>
      <c r="K31" s="14">
        <f t="shared" si="4"/>
        <v>1271</v>
      </c>
      <c r="L31" s="7" t="s">
        <v>15</v>
      </c>
      <c r="M31" s="3"/>
      <c r="N31" s="3"/>
    </row>
    <row r="32" spans="1:14">
      <c r="A32" s="7" t="s">
        <v>15</v>
      </c>
      <c r="B32" s="7" t="s">
        <v>15</v>
      </c>
      <c r="C32" s="7" t="s">
        <v>15</v>
      </c>
      <c r="D32" s="14"/>
      <c r="E32" s="14"/>
      <c r="F32" s="14"/>
      <c r="G32" s="7" t="s">
        <v>15</v>
      </c>
      <c r="H32" s="14"/>
      <c r="I32" s="14"/>
      <c r="J32" s="14">
        <f t="shared" si="3"/>
        <v>0</v>
      </c>
      <c r="K32" s="14">
        <f t="shared" si="4"/>
        <v>0</v>
      </c>
      <c r="L32" s="7" t="s">
        <v>15</v>
      </c>
      <c r="M32" s="3"/>
      <c r="N32" s="3"/>
    </row>
    <row r="33" spans="1:14">
      <c r="A33" s="7" t="s">
        <v>112</v>
      </c>
      <c r="B33" s="7" t="s">
        <v>113</v>
      </c>
      <c r="C33" s="7" t="s">
        <v>79</v>
      </c>
      <c r="D33" s="14">
        <v>1</v>
      </c>
      <c r="E33" s="14">
        <v>466.47</v>
      </c>
      <c r="F33" s="14">
        <f>D33*E33</f>
        <v>466.47</v>
      </c>
      <c r="G33" s="7" t="s">
        <v>15</v>
      </c>
      <c r="H33" s="14">
        <v>0</v>
      </c>
      <c r="I33" s="14">
        <f>D33*H33</f>
        <v>0</v>
      </c>
      <c r="J33" s="14">
        <f t="shared" si="3"/>
        <v>466.47</v>
      </c>
      <c r="K33" s="14">
        <f t="shared" si="4"/>
        <v>466.47</v>
      </c>
      <c r="L33" s="7" t="s">
        <v>15</v>
      </c>
      <c r="M33" s="3"/>
      <c r="N33" s="3"/>
    </row>
    <row r="34" spans="1:14">
      <c r="A34" s="7" t="s">
        <v>114</v>
      </c>
      <c r="B34" s="7" t="s">
        <v>115</v>
      </c>
      <c r="C34" s="7" t="s">
        <v>79</v>
      </c>
      <c r="D34" s="14">
        <v>1</v>
      </c>
      <c r="E34" s="14">
        <v>96.68</v>
      </c>
      <c r="F34" s="14">
        <f>D34*E34</f>
        <v>96.68</v>
      </c>
      <c r="G34" s="7" t="s">
        <v>15</v>
      </c>
      <c r="H34" s="14">
        <v>39.57</v>
      </c>
      <c r="I34" s="14">
        <f>D34*H34</f>
        <v>39.57</v>
      </c>
      <c r="J34" s="14">
        <f t="shared" si="3"/>
        <v>136.25</v>
      </c>
      <c r="K34" s="14">
        <f t="shared" si="4"/>
        <v>136.25</v>
      </c>
      <c r="L34" s="7" t="s">
        <v>15</v>
      </c>
      <c r="M34" s="3"/>
      <c r="N34" s="3"/>
    </row>
    <row r="35" spans="1:14">
      <c r="A35" s="7" t="s">
        <v>15</v>
      </c>
      <c r="B35" s="7" t="s">
        <v>15</v>
      </c>
      <c r="C35" s="7" t="s">
        <v>15</v>
      </c>
      <c r="D35" s="14"/>
      <c r="E35" s="14"/>
      <c r="F35" s="14"/>
      <c r="G35" s="7" t="s">
        <v>15</v>
      </c>
      <c r="H35" s="14"/>
      <c r="I35" s="14"/>
      <c r="J35" s="14">
        <f t="shared" si="3"/>
        <v>0</v>
      </c>
      <c r="K35" s="14">
        <f t="shared" si="4"/>
        <v>0</v>
      </c>
      <c r="L35" s="7" t="s">
        <v>15</v>
      </c>
      <c r="M35" s="3"/>
      <c r="N35" s="3"/>
    </row>
    <row r="36" spans="1:14">
      <c r="A36" s="7" t="s">
        <v>116</v>
      </c>
      <c r="B36" s="7" t="s">
        <v>117</v>
      </c>
      <c r="C36" s="7" t="s">
        <v>118</v>
      </c>
      <c r="D36" s="14">
        <v>7.35</v>
      </c>
      <c r="E36" s="14">
        <v>32.119999999999997</v>
      </c>
      <c r="F36" s="14">
        <f>D36*E36</f>
        <v>236.08199999999997</v>
      </c>
      <c r="G36" s="7" t="s">
        <v>15</v>
      </c>
      <c r="H36" s="14">
        <v>0</v>
      </c>
      <c r="I36" s="14">
        <f>D36*H36</f>
        <v>0</v>
      </c>
      <c r="J36" s="14">
        <f t="shared" si="3"/>
        <v>32.119999999999997</v>
      </c>
      <c r="K36" s="14">
        <f t="shared" si="4"/>
        <v>236.08199999999997</v>
      </c>
      <c r="L36" s="7" t="s">
        <v>15</v>
      </c>
      <c r="M36" s="3"/>
      <c r="N36" s="3"/>
    </row>
    <row r="37" spans="1:14">
      <c r="A37" s="7" t="s">
        <v>119</v>
      </c>
      <c r="B37" s="7" t="s">
        <v>120</v>
      </c>
      <c r="C37" s="7" t="s">
        <v>118</v>
      </c>
      <c r="D37" s="14">
        <v>15</v>
      </c>
      <c r="E37" s="14">
        <v>48.42</v>
      </c>
      <c r="F37" s="14">
        <f>D37*E37</f>
        <v>726.30000000000007</v>
      </c>
      <c r="G37" s="7" t="s">
        <v>15</v>
      </c>
      <c r="H37" s="14">
        <v>38.200000000000003</v>
      </c>
      <c r="I37" s="14">
        <f>D37*H37</f>
        <v>573</v>
      </c>
      <c r="J37" s="14">
        <f t="shared" si="3"/>
        <v>86.62</v>
      </c>
      <c r="K37" s="14">
        <f t="shared" si="4"/>
        <v>1299.3000000000002</v>
      </c>
      <c r="L37" s="7" t="s">
        <v>15</v>
      </c>
      <c r="M37" s="3"/>
      <c r="N37" s="3"/>
    </row>
    <row r="38" spans="1:14">
      <c r="A38" s="7" t="s">
        <v>121</v>
      </c>
      <c r="B38" s="7" t="s">
        <v>122</v>
      </c>
      <c r="C38" s="7" t="s">
        <v>118</v>
      </c>
      <c r="D38" s="14">
        <v>35</v>
      </c>
      <c r="E38" s="14">
        <v>30.21</v>
      </c>
      <c r="F38" s="14">
        <f>D38*E38</f>
        <v>1057.3500000000001</v>
      </c>
      <c r="G38" s="7" t="s">
        <v>15</v>
      </c>
      <c r="H38" s="14">
        <v>38.200000000000003</v>
      </c>
      <c r="I38" s="14">
        <f>D38*H38</f>
        <v>1337</v>
      </c>
      <c r="J38" s="14">
        <f t="shared" si="3"/>
        <v>68.41</v>
      </c>
      <c r="K38" s="14">
        <f t="shared" si="4"/>
        <v>2394.3500000000004</v>
      </c>
      <c r="L38" s="7" t="s">
        <v>15</v>
      </c>
      <c r="M38" s="3"/>
      <c r="N38" s="3"/>
    </row>
    <row r="39" spans="1:14">
      <c r="A39" s="7" t="s">
        <v>15</v>
      </c>
      <c r="B39" s="7" t="s">
        <v>123</v>
      </c>
      <c r="C39" s="7" t="s">
        <v>15</v>
      </c>
      <c r="D39" s="14"/>
      <c r="E39" s="14"/>
      <c r="F39" s="14"/>
      <c r="G39" s="7" t="s">
        <v>15</v>
      </c>
      <c r="H39" s="14"/>
      <c r="I39" s="14"/>
      <c r="J39" s="14">
        <f t="shared" si="3"/>
        <v>0</v>
      </c>
      <c r="K39" s="14">
        <f t="shared" si="4"/>
        <v>0</v>
      </c>
      <c r="L39" s="7" t="s">
        <v>15</v>
      </c>
      <c r="M39" s="3"/>
      <c r="N39" s="3"/>
    </row>
    <row r="40" spans="1:14">
      <c r="A40" s="7" t="s">
        <v>15</v>
      </c>
      <c r="B40" s="7" t="s">
        <v>15</v>
      </c>
      <c r="C40" s="7" t="s">
        <v>15</v>
      </c>
      <c r="D40" s="14"/>
      <c r="E40" s="14"/>
      <c r="F40" s="14"/>
      <c r="G40" s="7" t="s">
        <v>15</v>
      </c>
      <c r="H40" s="14"/>
      <c r="I40" s="14"/>
      <c r="J40" s="14">
        <f t="shared" si="3"/>
        <v>0</v>
      </c>
      <c r="K40" s="14">
        <f t="shared" si="4"/>
        <v>0</v>
      </c>
      <c r="L40" s="7" t="s">
        <v>15</v>
      </c>
      <c r="M40" s="3"/>
      <c r="N40" s="3"/>
    </row>
    <row r="41" spans="1:14">
      <c r="A41" s="7" t="s">
        <v>15</v>
      </c>
      <c r="B41" s="7" t="s">
        <v>124</v>
      </c>
      <c r="C41" s="7" t="s">
        <v>15</v>
      </c>
      <c r="D41" s="14"/>
      <c r="E41" s="14"/>
      <c r="F41" s="14"/>
      <c r="G41" s="7" t="s">
        <v>15</v>
      </c>
      <c r="H41" s="14"/>
      <c r="I41" s="14"/>
      <c r="J41" s="14">
        <f t="shared" si="3"/>
        <v>0</v>
      </c>
      <c r="K41" s="14">
        <f t="shared" si="4"/>
        <v>0</v>
      </c>
      <c r="L41" s="7" t="s">
        <v>15</v>
      </c>
      <c r="M41" s="3"/>
      <c r="N41" s="3"/>
    </row>
    <row r="42" spans="1:14">
      <c r="A42" s="7" t="s">
        <v>49</v>
      </c>
      <c r="B42" s="7" t="s">
        <v>125</v>
      </c>
      <c r="C42" s="7" t="s">
        <v>79</v>
      </c>
      <c r="D42" s="14">
        <v>10</v>
      </c>
      <c r="E42" s="14">
        <v>845.3</v>
      </c>
      <c r="F42" s="14">
        <f>D42*E42</f>
        <v>8453</v>
      </c>
      <c r="G42" s="7" t="s">
        <v>15</v>
      </c>
      <c r="H42" s="14">
        <v>0</v>
      </c>
      <c r="I42" s="14">
        <f>D42*H42</f>
        <v>0</v>
      </c>
      <c r="J42" s="14">
        <f t="shared" si="3"/>
        <v>845.3</v>
      </c>
      <c r="K42" s="14">
        <f t="shared" si="4"/>
        <v>8453</v>
      </c>
      <c r="L42" s="7" t="s">
        <v>15</v>
      </c>
      <c r="M42" s="3"/>
      <c r="N42" s="3"/>
    </row>
    <row r="43" spans="1:14">
      <c r="A43" s="7" t="s">
        <v>15</v>
      </c>
      <c r="B43" s="7" t="s">
        <v>126</v>
      </c>
      <c r="C43" s="7" t="s">
        <v>15</v>
      </c>
      <c r="D43" s="14"/>
      <c r="E43" s="14"/>
      <c r="F43" s="14"/>
      <c r="G43" s="7" t="s">
        <v>15</v>
      </c>
      <c r="H43" s="14"/>
      <c r="I43" s="14"/>
      <c r="J43" s="14">
        <f t="shared" si="3"/>
        <v>0</v>
      </c>
      <c r="K43" s="14">
        <f t="shared" si="4"/>
        <v>0</v>
      </c>
      <c r="L43" s="7" t="s">
        <v>15</v>
      </c>
      <c r="M43" s="3"/>
      <c r="N43" s="3"/>
    </row>
    <row r="44" spans="1:14">
      <c r="A44" s="7" t="s">
        <v>15</v>
      </c>
      <c r="B44" s="7" t="s">
        <v>127</v>
      </c>
      <c r="C44" s="7" t="s">
        <v>15</v>
      </c>
      <c r="D44" s="14"/>
      <c r="E44" s="14"/>
      <c r="F44" s="14"/>
      <c r="G44" s="7" t="s">
        <v>15</v>
      </c>
      <c r="H44" s="14"/>
      <c r="I44" s="14"/>
      <c r="J44" s="14">
        <f t="shared" si="3"/>
        <v>0</v>
      </c>
      <c r="K44" s="14">
        <f t="shared" si="4"/>
        <v>0</v>
      </c>
      <c r="L44" s="7" t="s">
        <v>15</v>
      </c>
      <c r="M44" s="3"/>
      <c r="N44" s="3"/>
    </row>
    <row r="45" spans="1:14">
      <c r="A45" s="7" t="s">
        <v>128</v>
      </c>
      <c r="B45" s="7" t="s">
        <v>129</v>
      </c>
      <c r="C45" s="7" t="s">
        <v>79</v>
      </c>
      <c r="D45" s="14">
        <v>6</v>
      </c>
      <c r="E45" s="14">
        <v>517.5</v>
      </c>
      <c r="F45" s="14">
        <f>D45*E45</f>
        <v>3105</v>
      </c>
      <c r="G45" s="7" t="s">
        <v>15</v>
      </c>
      <c r="H45" s="14">
        <v>0</v>
      </c>
      <c r="I45" s="14">
        <f>D45*H45</f>
        <v>0</v>
      </c>
      <c r="J45" s="14">
        <f t="shared" si="3"/>
        <v>517.5</v>
      </c>
      <c r="K45" s="14">
        <f t="shared" si="4"/>
        <v>3105</v>
      </c>
      <c r="L45" s="7" t="s">
        <v>15</v>
      </c>
      <c r="M45" s="3"/>
      <c r="N45" s="3"/>
    </row>
    <row r="46" spans="1:14">
      <c r="A46" s="7" t="s">
        <v>15</v>
      </c>
      <c r="B46" s="7" t="s">
        <v>15</v>
      </c>
      <c r="C46" s="7" t="s">
        <v>15</v>
      </c>
      <c r="D46" s="14"/>
      <c r="E46" s="14"/>
      <c r="F46" s="14"/>
      <c r="G46" s="7" t="s">
        <v>15</v>
      </c>
      <c r="H46" s="14"/>
      <c r="I46" s="14"/>
      <c r="J46" s="14">
        <f t="shared" si="3"/>
        <v>0</v>
      </c>
      <c r="K46" s="14">
        <f t="shared" si="4"/>
        <v>0</v>
      </c>
      <c r="L46" s="7" t="s">
        <v>15</v>
      </c>
      <c r="M46" s="3"/>
      <c r="N46" s="3"/>
    </row>
    <row r="47" spans="1:14">
      <c r="A47" s="15" t="s">
        <v>15</v>
      </c>
      <c r="B47" s="15" t="s">
        <v>130</v>
      </c>
      <c r="C47" s="15" t="s">
        <v>15</v>
      </c>
      <c r="D47" s="16"/>
      <c r="E47" s="16"/>
      <c r="F47" s="16"/>
      <c r="G47" s="15" t="s">
        <v>15</v>
      </c>
      <c r="H47" s="16"/>
      <c r="I47" s="16"/>
      <c r="J47" s="16"/>
      <c r="K47" s="16"/>
      <c r="L47" s="15" t="s">
        <v>15</v>
      </c>
      <c r="M47" s="3"/>
      <c r="N47" s="3"/>
    </row>
    <row r="48" spans="1:14">
      <c r="A48" s="7" t="s">
        <v>131</v>
      </c>
      <c r="B48" s="7" t="s">
        <v>132</v>
      </c>
      <c r="C48" s="7" t="s">
        <v>118</v>
      </c>
      <c r="D48" s="14">
        <v>30</v>
      </c>
      <c r="E48" s="14">
        <v>12.6</v>
      </c>
      <c r="F48" s="14">
        <f>D48*E48</f>
        <v>378</v>
      </c>
      <c r="G48" s="7" t="s">
        <v>15</v>
      </c>
      <c r="H48" s="14">
        <v>18.100000000000001</v>
      </c>
      <c r="I48" s="14">
        <f>D48*H48</f>
        <v>543</v>
      </c>
      <c r="J48" s="14">
        <f t="shared" ref="J48:K50" si="5">E48+H48</f>
        <v>30.700000000000003</v>
      </c>
      <c r="K48" s="14">
        <f t="shared" si="5"/>
        <v>921</v>
      </c>
      <c r="L48" s="7" t="s">
        <v>15</v>
      </c>
      <c r="M48" s="3"/>
      <c r="N48" s="3"/>
    </row>
    <row r="49" spans="1:14">
      <c r="A49" s="7" t="s">
        <v>133</v>
      </c>
      <c r="B49" s="7" t="s">
        <v>134</v>
      </c>
      <c r="C49" s="7" t="s">
        <v>118</v>
      </c>
      <c r="D49" s="14">
        <v>45</v>
      </c>
      <c r="E49" s="14">
        <v>20.399999999999999</v>
      </c>
      <c r="F49" s="14">
        <f>D49*E49</f>
        <v>917.99999999999989</v>
      </c>
      <c r="G49" s="7" t="s">
        <v>15</v>
      </c>
      <c r="H49" s="14">
        <v>18.100000000000001</v>
      </c>
      <c r="I49" s="14">
        <f>D49*H49</f>
        <v>814.50000000000011</v>
      </c>
      <c r="J49" s="14">
        <f t="shared" si="5"/>
        <v>38.5</v>
      </c>
      <c r="K49" s="14">
        <f t="shared" si="5"/>
        <v>1732.5</v>
      </c>
      <c r="L49" s="7" t="s">
        <v>15</v>
      </c>
      <c r="M49" s="3"/>
      <c r="N49" s="3"/>
    </row>
    <row r="50" spans="1:14">
      <c r="A50" s="7" t="s">
        <v>135</v>
      </c>
      <c r="B50" s="7" t="s">
        <v>136</v>
      </c>
      <c r="C50" s="7" t="s">
        <v>118</v>
      </c>
      <c r="D50" s="14">
        <v>40</v>
      </c>
      <c r="E50" s="14">
        <v>33.299999999999997</v>
      </c>
      <c r="F50" s="14">
        <f>D50*E50</f>
        <v>1332</v>
      </c>
      <c r="G50" s="7" t="s">
        <v>15</v>
      </c>
      <c r="H50" s="14">
        <v>18.100000000000001</v>
      </c>
      <c r="I50" s="14">
        <f>D50*H50</f>
        <v>724</v>
      </c>
      <c r="J50" s="14">
        <f t="shared" si="5"/>
        <v>51.4</v>
      </c>
      <c r="K50" s="14">
        <f t="shared" si="5"/>
        <v>2056</v>
      </c>
      <c r="L50" s="7" t="s">
        <v>15</v>
      </c>
      <c r="M50" s="3"/>
      <c r="N50" s="3"/>
    </row>
    <row r="51" spans="1:14">
      <c r="A51" s="15" t="s">
        <v>15</v>
      </c>
      <c r="B51" s="15" t="s">
        <v>130</v>
      </c>
      <c r="C51" s="15" t="s">
        <v>15</v>
      </c>
      <c r="D51" s="16"/>
      <c r="E51" s="16"/>
      <c r="F51" s="16"/>
      <c r="G51" s="15" t="s">
        <v>15</v>
      </c>
      <c r="H51" s="16"/>
      <c r="I51" s="16"/>
      <c r="J51" s="16"/>
      <c r="K51" s="16"/>
      <c r="L51" s="15" t="s">
        <v>15</v>
      </c>
      <c r="M51" s="3"/>
      <c r="N51" s="3"/>
    </row>
    <row r="52" spans="1:14">
      <c r="A52" s="7" t="s">
        <v>137</v>
      </c>
      <c r="B52" s="7" t="s">
        <v>138</v>
      </c>
      <c r="C52" s="7" t="s">
        <v>118</v>
      </c>
      <c r="D52" s="14">
        <v>25</v>
      </c>
      <c r="E52" s="14">
        <v>420</v>
      </c>
      <c r="F52" s="14">
        <f>D52*E52</f>
        <v>10500</v>
      </c>
      <c r="G52" s="7" t="s">
        <v>15</v>
      </c>
      <c r="H52" s="14">
        <v>33.729999999999997</v>
      </c>
      <c r="I52" s="14">
        <f>D52*H52</f>
        <v>843.24999999999989</v>
      </c>
      <c r="J52" s="14">
        <f>E52+H52</f>
        <v>453.73</v>
      </c>
      <c r="K52" s="14">
        <f>F52+I52</f>
        <v>11343.25</v>
      </c>
      <c r="L52" s="7" t="s">
        <v>15</v>
      </c>
      <c r="M52" s="3"/>
      <c r="N52" s="3"/>
    </row>
    <row r="53" spans="1:14">
      <c r="A53" s="15" t="s">
        <v>15</v>
      </c>
      <c r="B53" s="15" t="s">
        <v>139</v>
      </c>
      <c r="C53" s="15" t="s">
        <v>15</v>
      </c>
      <c r="D53" s="16"/>
      <c r="E53" s="16"/>
      <c r="F53" s="16"/>
      <c r="G53" s="15" t="s">
        <v>15</v>
      </c>
      <c r="H53" s="16"/>
      <c r="I53" s="16"/>
      <c r="J53" s="16"/>
      <c r="K53" s="16"/>
      <c r="L53" s="15" t="s">
        <v>15</v>
      </c>
      <c r="M53" s="3"/>
      <c r="N53" s="3"/>
    </row>
    <row r="54" spans="1:14">
      <c r="A54" s="7" t="s">
        <v>140</v>
      </c>
      <c r="B54" s="7" t="s">
        <v>141</v>
      </c>
      <c r="C54" s="7" t="s">
        <v>118</v>
      </c>
      <c r="D54" s="14">
        <v>35</v>
      </c>
      <c r="E54" s="14">
        <v>58</v>
      </c>
      <c r="F54" s="14">
        <f>D54*E54</f>
        <v>2030</v>
      </c>
      <c r="G54" s="7" t="s">
        <v>15</v>
      </c>
      <c r="H54" s="14">
        <v>18.100000000000001</v>
      </c>
      <c r="I54" s="14">
        <f>D54*H54</f>
        <v>633.5</v>
      </c>
      <c r="J54" s="14">
        <f>E54+H54</f>
        <v>76.099999999999994</v>
      </c>
      <c r="K54" s="14">
        <f>F54+I54</f>
        <v>2663.5</v>
      </c>
      <c r="L54" s="7" t="s">
        <v>15</v>
      </c>
      <c r="M54" s="3"/>
      <c r="N54" s="3"/>
    </row>
    <row r="55" spans="1:14">
      <c r="A55" s="15" t="s">
        <v>15</v>
      </c>
      <c r="B55" s="15" t="s">
        <v>142</v>
      </c>
      <c r="C55" s="15" t="s">
        <v>15</v>
      </c>
      <c r="D55" s="16"/>
      <c r="E55" s="16"/>
      <c r="F55" s="16"/>
      <c r="G55" s="15" t="s">
        <v>15</v>
      </c>
      <c r="H55" s="16"/>
      <c r="I55" s="16"/>
      <c r="J55" s="16"/>
      <c r="K55" s="16"/>
      <c r="L55" s="15" t="s">
        <v>15</v>
      </c>
      <c r="M55" s="3"/>
      <c r="N55" s="3"/>
    </row>
    <row r="56" spans="1:14">
      <c r="A56" s="7" t="s">
        <v>143</v>
      </c>
      <c r="B56" s="7" t="s">
        <v>144</v>
      </c>
      <c r="C56" s="7" t="s">
        <v>118</v>
      </c>
      <c r="D56" s="14">
        <v>20</v>
      </c>
      <c r="E56" s="14">
        <v>8.9</v>
      </c>
      <c r="F56" s="14">
        <f>D56*E56</f>
        <v>178</v>
      </c>
      <c r="G56" s="7" t="s">
        <v>15</v>
      </c>
      <c r="H56" s="14">
        <v>18.100000000000001</v>
      </c>
      <c r="I56" s="14">
        <f>D56*H56</f>
        <v>362</v>
      </c>
      <c r="J56" s="14">
        <f t="shared" ref="J56:K61" si="6">E56+H56</f>
        <v>27</v>
      </c>
      <c r="K56" s="14">
        <f t="shared" si="6"/>
        <v>540</v>
      </c>
      <c r="L56" s="7" t="s">
        <v>15</v>
      </c>
      <c r="M56" s="3"/>
      <c r="N56" s="3"/>
    </row>
    <row r="57" spans="1:14">
      <c r="A57" s="7" t="s">
        <v>15</v>
      </c>
      <c r="B57" s="7" t="s">
        <v>15</v>
      </c>
      <c r="C57" s="7" t="s">
        <v>15</v>
      </c>
      <c r="D57" s="14"/>
      <c r="E57" s="14"/>
      <c r="F57" s="14"/>
      <c r="G57" s="7" t="s">
        <v>15</v>
      </c>
      <c r="H57" s="14"/>
      <c r="I57" s="14"/>
      <c r="J57" s="14">
        <f t="shared" si="6"/>
        <v>0</v>
      </c>
      <c r="K57" s="14">
        <f t="shared" si="6"/>
        <v>0</v>
      </c>
      <c r="L57" s="7" t="s">
        <v>15</v>
      </c>
      <c r="M57" s="3"/>
      <c r="N57" s="3"/>
    </row>
    <row r="58" spans="1:14">
      <c r="A58" s="7" t="s">
        <v>15</v>
      </c>
      <c r="B58" s="7" t="s">
        <v>145</v>
      </c>
      <c r="C58" s="7" t="s">
        <v>15</v>
      </c>
      <c r="D58" s="14"/>
      <c r="E58" s="14"/>
      <c r="F58" s="14"/>
      <c r="G58" s="7" t="s">
        <v>15</v>
      </c>
      <c r="H58" s="14"/>
      <c r="I58" s="14"/>
      <c r="J58" s="14">
        <f t="shared" si="6"/>
        <v>0</v>
      </c>
      <c r="K58" s="14">
        <f t="shared" si="6"/>
        <v>0</v>
      </c>
      <c r="L58" s="7" t="s">
        <v>15</v>
      </c>
      <c r="M58" s="3"/>
      <c r="N58" s="3"/>
    </row>
    <row r="59" spans="1:14">
      <c r="A59" s="7" t="s">
        <v>146</v>
      </c>
      <c r="B59" s="7" t="s">
        <v>147</v>
      </c>
      <c r="C59" s="7" t="s">
        <v>118</v>
      </c>
      <c r="D59" s="14">
        <v>15</v>
      </c>
      <c r="E59" s="14">
        <v>486.3</v>
      </c>
      <c r="F59" s="14">
        <f>D59*E59</f>
        <v>7294.5</v>
      </c>
      <c r="G59" s="7" t="s">
        <v>15</v>
      </c>
      <c r="H59" s="14">
        <v>33.729999999999997</v>
      </c>
      <c r="I59" s="14">
        <f>D59*H59</f>
        <v>505.94999999999993</v>
      </c>
      <c r="J59" s="14">
        <f t="shared" si="6"/>
        <v>520.03</v>
      </c>
      <c r="K59" s="14">
        <f t="shared" si="6"/>
        <v>7800.45</v>
      </c>
      <c r="L59" s="7" t="s">
        <v>15</v>
      </c>
      <c r="M59" s="3"/>
      <c r="N59" s="3"/>
    </row>
    <row r="60" spans="1:14">
      <c r="A60" s="7" t="s">
        <v>148</v>
      </c>
      <c r="B60" s="7" t="s">
        <v>149</v>
      </c>
      <c r="C60" s="7" t="s">
        <v>118</v>
      </c>
      <c r="D60" s="14">
        <v>5</v>
      </c>
      <c r="E60" s="14">
        <v>90.3</v>
      </c>
      <c r="F60" s="14">
        <f>D60*E60</f>
        <v>451.5</v>
      </c>
      <c r="G60" s="7" t="s">
        <v>15</v>
      </c>
      <c r="H60" s="14">
        <v>18.100000000000001</v>
      </c>
      <c r="I60" s="14">
        <f>D60*H60</f>
        <v>90.5</v>
      </c>
      <c r="J60" s="14">
        <f t="shared" si="6"/>
        <v>108.4</v>
      </c>
      <c r="K60" s="14">
        <f t="shared" si="6"/>
        <v>542</v>
      </c>
      <c r="L60" s="7" t="s">
        <v>15</v>
      </c>
      <c r="M60" s="3"/>
      <c r="N60" s="3"/>
    </row>
    <row r="61" spans="1:14">
      <c r="A61" s="7" t="s">
        <v>15</v>
      </c>
      <c r="B61" s="7" t="s">
        <v>15</v>
      </c>
      <c r="C61" s="7" t="s">
        <v>15</v>
      </c>
      <c r="D61" s="14"/>
      <c r="E61" s="14"/>
      <c r="F61" s="14"/>
      <c r="G61" s="7" t="s">
        <v>15</v>
      </c>
      <c r="H61" s="14"/>
      <c r="I61" s="14"/>
      <c r="J61" s="14">
        <f t="shared" si="6"/>
        <v>0</v>
      </c>
      <c r="K61" s="14">
        <f t="shared" si="6"/>
        <v>0</v>
      </c>
      <c r="L61" s="7" t="s">
        <v>15</v>
      </c>
      <c r="M61" s="3"/>
      <c r="N61" s="3"/>
    </row>
    <row r="62" spans="1:14">
      <c r="A62" s="15" t="s">
        <v>15</v>
      </c>
      <c r="B62" s="15" t="s">
        <v>150</v>
      </c>
      <c r="C62" s="15" t="s">
        <v>15</v>
      </c>
      <c r="D62" s="16"/>
      <c r="E62" s="16"/>
      <c r="F62" s="16"/>
      <c r="G62" s="15" t="s">
        <v>15</v>
      </c>
      <c r="H62" s="16"/>
      <c r="I62" s="16"/>
      <c r="J62" s="16"/>
      <c r="K62" s="16"/>
      <c r="L62" s="15" t="s">
        <v>15</v>
      </c>
      <c r="M62" s="3"/>
      <c r="N62" s="3"/>
    </row>
    <row r="63" spans="1:14">
      <c r="A63" s="7" t="s">
        <v>151</v>
      </c>
      <c r="B63" s="7" t="s">
        <v>152</v>
      </c>
      <c r="C63" s="7" t="s">
        <v>118</v>
      </c>
      <c r="D63" s="14">
        <v>40</v>
      </c>
      <c r="E63" s="14">
        <v>0</v>
      </c>
      <c r="F63" s="14">
        <f>D63*E63</f>
        <v>0</v>
      </c>
      <c r="G63" s="7" t="s">
        <v>153</v>
      </c>
      <c r="H63" s="14">
        <v>36.47</v>
      </c>
      <c r="I63" s="14">
        <f>D63*H63</f>
        <v>1458.8</v>
      </c>
      <c r="J63" s="14">
        <f>E63+H63</f>
        <v>36.47</v>
      </c>
      <c r="K63" s="14">
        <f>F63+I63</f>
        <v>1458.8</v>
      </c>
      <c r="L63" s="7" t="s">
        <v>15</v>
      </c>
      <c r="M63" s="3"/>
      <c r="N63" s="3"/>
    </row>
    <row r="64" spans="1:14">
      <c r="A64" s="15" t="s">
        <v>15</v>
      </c>
      <c r="B64" s="15" t="s">
        <v>154</v>
      </c>
      <c r="C64" s="15" t="s">
        <v>15</v>
      </c>
      <c r="D64" s="16"/>
      <c r="E64" s="16"/>
      <c r="F64" s="16"/>
      <c r="G64" s="15" t="s">
        <v>15</v>
      </c>
      <c r="H64" s="16"/>
      <c r="I64" s="16"/>
      <c r="J64" s="16"/>
      <c r="K64" s="16"/>
      <c r="L64" s="15" t="s">
        <v>15</v>
      </c>
      <c r="M64" s="3"/>
      <c r="N64" s="3"/>
    </row>
    <row r="65" spans="1:14">
      <c r="A65" s="7" t="s">
        <v>155</v>
      </c>
      <c r="B65" s="7" t="s">
        <v>156</v>
      </c>
      <c r="C65" s="7" t="s">
        <v>118</v>
      </c>
      <c r="D65" s="14">
        <v>30</v>
      </c>
      <c r="E65" s="14">
        <v>0</v>
      </c>
      <c r="F65" s="14">
        <f>D65*E65</f>
        <v>0</v>
      </c>
      <c r="G65" s="7" t="s">
        <v>157</v>
      </c>
      <c r="H65" s="14">
        <v>88</v>
      </c>
      <c r="I65" s="14">
        <f>D65*H65</f>
        <v>2640</v>
      </c>
      <c r="J65" s="14">
        <f>E65+H65</f>
        <v>88</v>
      </c>
      <c r="K65" s="14">
        <f>F65+I65</f>
        <v>2640</v>
      </c>
      <c r="L65" s="7" t="s">
        <v>15</v>
      </c>
      <c r="M65" s="3"/>
      <c r="N65" s="3"/>
    </row>
    <row r="66" spans="1:14">
      <c r="A66" s="7" t="s">
        <v>158</v>
      </c>
      <c r="B66" s="7" t="s">
        <v>159</v>
      </c>
      <c r="C66" s="7" t="s">
        <v>118</v>
      </c>
      <c r="D66" s="14">
        <v>30</v>
      </c>
      <c r="E66" s="14">
        <v>0</v>
      </c>
      <c r="F66" s="14">
        <f>D66*E66</f>
        <v>0</v>
      </c>
      <c r="G66" s="7" t="s">
        <v>160</v>
      </c>
      <c r="H66" s="14">
        <v>30.33</v>
      </c>
      <c r="I66" s="14">
        <f>D66*H66</f>
        <v>909.9</v>
      </c>
      <c r="J66" s="14">
        <f>E66+H66</f>
        <v>30.33</v>
      </c>
      <c r="K66" s="14">
        <f>F66+I66</f>
        <v>909.9</v>
      </c>
      <c r="L66" s="7" t="s">
        <v>15</v>
      </c>
      <c r="M66" s="3"/>
      <c r="N66" s="3"/>
    </row>
    <row r="67" spans="1:14">
      <c r="A67" s="15" t="s">
        <v>15</v>
      </c>
      <c r="B67" s="15" t="s">
        <v>161</v>
      </c>
      <c r="C67" s="15" t="s">
        <v>15</v>
      </c>
      <c r="D67" s="16"/>
      <c r="E67" s="16"/>
      <c r="F67" s="16"/>
      <c r="G67" s="15" t="s">
        <v>15</v>
      </c>
      <c r="H67" s="16"/>
      <c r="I67" s="16"/>
      <c r="J67" s="16"/>
      <c r="K67" s="16"/>
      <c r="L67" s="15" t="s">
        <v>15</v>
      </c>
      <c r="M67" s="3"/>
      <c r="N67" s="3"/>
    </row>
    <row r="68" spans="1:14">
      <c r="A68" s="7" t="s">
        <v>162</v>
      </c>
      <c r="B68" s="7" t="s">
        <v>163</v>
      </c>
      <c r="C68" s="7" t="s">
        <v>118</v>
      </c>
      <c r="D68" s="14">
        <v>30</v>
      </c>
      <c r="E68" s="14">
        <v>0</v>
      </c>
      <c r="F68" s="14">
        <f>D68*E68</f>
        <v>0</v>
      </c>
      <c r="G68" s="7" t="s">
        <v>164</v>
      </c>
      <c r="H68" s="14">
        <v>18</v>
      </c>
      <c r="I68" s="14">
        <f>D68*H68</f>
        <v>540</v>
      </c>
      <c r="J68" s="14">
        <f>E68+H68</f>
        <v>18</v>
      </c>
      <c r="K68" s="14">
        <f>F68+I68</f>
        <v>540</v>
      </c>
      <c r="L68" s="7" t="s">
        <v>15</v>
      </c>
      <c r="M68" s="3"/>
      <c r="N68" s="3"/>
    </row>
    <row r="69" spans="1:14">
      <c r="A69" s="7" t="s">
        <v>165</v>
      </c>
      <c r="B69" s="7" t="s">
        <v>166</v>
      </c>
      <c r="C69" s="7" t="s">
        <v>118</v>
      </c>
      <c r="D69" s="14">
        <v>45</v>
      </c>
      <c r="E69" s="14">
        <v>0</v>
      </c>
      <c r="F69" s="14">
        <f>D69*E69</f>
        <v>0</v>
      </c>
      <c r="G69" s="7" t="s">
        <v>167</v>
      </c>
      <c r="H69" s="14">
        <v>18</v>
      </c>
      <c r="I69" s="14">
        <f>D69*H69</f>
        <v>810</v>
      </c>
      <c r="J69" s="14">
        <f>E69+H69</f>
        <v>18</v>
      </c>
      <c r="K69" s="14">
        <f>F69+I69</f>
        <v>810</v>
      </c>
      <c r="L69" s="7" t="s">
        <v>15</v>
      </c>
      <c r="M69" s="3"/>
      <c r="N69" s="3"/>
    </row>
    <row r="70" spans="1:14">
      <c r="A70" s="15" t="s">
        <v>15</v>
      </c>
      <c r="B70" s="15" t="s">
        <v>168</v>
      </c>
      <c r="C70" s="15" t="s">
        <v>15</v>
      </c>
      <c r="D70" s="16"/>
      <c r="E70" s="16"/>
      <c r="F70" s="16"/>
      <c r="G70" s="15" t="s">
        <v>15</v>
      </c>
      <c r="H70" s="16"/>
      <c r="I70" s="16"/>
      <c r="J70" s="16"/>
      <c r="K70" s="16"/>
      <c r="L70" s="15" t="s">
        <v>15</v>
      </c>
      <c r="M70" s="3"/>
      <c r="N70" s="3"/>
    </row>
    <row r="71" spans="1:14">
      <c r="A71" s="7" t="s">
        <v>169</v>
      </c>
      <c r="B71" s="7" t="s">
        <v>170</v>
      </c>
      <c r="C71" s="7" t="s">
        <v>171</v>
      </c>
      <c r="D71" s="14">
        <v>24</v>
      </c>
      <c r="E71" s="14">
        <v>0</v>
      </c>
      <c r="F71" s="14">
        <f>D71*E71</f>
        <v>0</v>
      </c>
      <c r="G71" s="7" t="s">
        <v>15</v>
      </c>
      <c r="H71" s="14">
        <v>200</v>
      </c>
      <c r="I71" s="14">
        <f>D71*H71</f>
        <v>4800</v>
      </c>
      <c r="J71" s="14">
        <f t="shared" ref="J71:K74" si="7">E71+H71</f>
        <v>200</v>
      </c>
      <c r="K71" s="14">
        <f t="shared" si="7"/>
        <v>4800</v>
      </c>
      <c r="L71" s="7" t="s">
        <v>15</v>
      </c>
      <c r="M71" s="3"/>
      <c r="N71" s="3"/>
    </row>
    <row r="72" spans="1:14">
      <c r="A72" s="7" t="s">
        <v>172</v>
      </c>
      <c r="B72" s="7" t="s">
        <v>173</v>
      </c>
      <c r="C72" s="7" t="s">
        <v>171</v>
      </c>
      <c r="D72" s="14">
        <v>24</v>
      </c>
      <c r="E72" s="14">
        <v>0</v>
      </c>
      <c r="F72" s="14">
        <f>D72*E72</f>
        <v>0</v>
      </c>
      <c r="G72" s="7" t="s">
        <v>15</v>
      </c>
      <c r="H72" s="14">
        <v>200</v>
      </c>
      <c r="I72" s="14">
        <f>D72*H72</f>
        <v>4800</v>
      </c>
      <c r="J72" s="14">
        <f t="shared" si="7"/>
        <v>200</v>
      </c>
      <c r="K72" s="14">
        <f t="shared" si="7"/>
        <v>4800</v>
      </c>
      <c r="L72" s="7" t="s">
        <v>15</v>
      </c>
      <c r="M72" s="3"/>
      <c r="N72" s="3"/>
    </row>
    <row r="73" spans="1:14">
      <c r="A73" s="7" t="s">
        <v>174</v>
      </c>
      <c r="B73" s="7" t="s">
        <v>175</v>
      </c>
      <c r="C73" s="7" t="s">
        <v>171</v>
      </c>
      <c r="D73" s="14">
        <v>20</v>
      </c>
      <c r="E73" s="14">
        <v>0</v>
      </c>
      <c r="F73" s="14">
        <f>D73*E73</f>
        <v>0</v>
      </c>
      <c r="G73" s="7" t="s">
        <v>15</v>
      </c>
      <c r="H73" s="14">
        <v>200</v>
      </c>
      <c r="I73" s="14">
        <f>D73*H73</f>
        <v>4000</v>
      </c>
      <c r="J73" s="14">
        <f t="shared" si="7"/>
        <v>200</v>
      </c>
      <c r="K73" s="14">
        <f t="shared" si="7"/>
        <v>4000</v>
      </c>
      <c r="L73" s="7" t="s">
        <v>15</v>
      </c>
      <c r="M73" s="3"/>
      <c r="N73" s="3"/>
    </row>
    <row r="74" spans="1:14">
      <c r="A74" s="7" t="s">
        <v>176</v>
      </c>
      <c r="B74" s="7" t="s">
        <v>177</v>
      </c>
      <c r="C74" s="7" t="s">
        <v>171</v>
      </c>
      <c r="D74" s="14">
        <v>16</v>
      </c>
      <c r="E74" s="14">
        <v>0</v>
      </c>
      <c r="F74" s="14">
        <f>D74*E74</f>
        <v>0</v>
      </c>
      <c r="G74" s="7" t="s">
        <v>15</v>
      </c>
      <c r="H74" s="14">
        <v>200</v>
      </c>
      <c r="I74" s="14">
        <f>D74*H74</f>
        <v>3200</v>
      </c>
      <c r="J74" s="14">
        <f t="shared" si="7"/>
        <v>200</v>
      </c>
      <c r="K74" s="14">
        <f t="shared" si="7"/>
        <v>3200</v>
      </c>
      <c r="L74" s="7" t="s">
        <v>15</v>
      </c>
      <c r="M74" s="3"/>
      <c r="N74" s="3"/>
    </row>
    <row r="75" spans="1:14">
      <c r="A75" s="15" t="s">
        <v>15</v>
      </c>
      <c r="B75" s="15" t="s">
        <v>178</v>
      </c>
      <c r="C75" s="15" t="s">
        <v>15</v>
      </c>
      <c r="D75" s="16"/>
      <c r="E75" s="16"/>
      <c r="F75" s="16"/>
      <c r="G75" s="15" t="s">
        <v>15</v>
      </c>
      <c r="H75" s="16"/>
      <c r="I75" s="16"/>
      <c r="J75" s="16"/>
      <c r="K75" s="16"/>
      <c r="L75" s="15" t="s">
        <v>15</v>
      </c>
      <c r="M75" s="3"/>
      <c r="N75" s="3"/>
    </row>
    <row r="76" spans="1:14">
      <c r="A76" s="7" t="s">
        <v>179</v>
      </c>
      <c r="B76" s="7" t="s">
        <v>180</v>
      </c>
      <c r="C76" s="7" t="s">
        <v>171</v>
      </c>
      <c r="D76" s="14">
        <v>8</v>
      </c>
      <c r="E76" s="14">
        <v>0</v>
      </c>
      <c r="F76" s="14">
        <f>D76*E76</f>
        <v>0</v>
      </c>
      <c r="G76" s="7" t="s">
        <v>15</v>
      </c>
      <c r="H76" s="14">
        <v>200</v>
      </c>
      <c r="I76" s="14">
        <f>D76*H76</f>
        <v>1600</v>
      </c>
      <c r="J76" s="14">
        <f>E76+H76</f>
        <v>200</v>
      </c>
      <c r="K76" s="14">
        <f>F76+I76</f>
        <v>1600</v>
      </c>
      <c r="L76" s="7" t="s">
        <v>15</v>
      </c>
      <c r="M76" s="3"/>
      <c r="N76" s="3"/>
    </row>
    <row r="77" spans="1:14">
      <c r="A77" s="15" t="s">
        <v>15</v>
      </c>
      <c r="B77" s="15" t="s">
        <v>181</v>
      </c>
      <c r="C77" s="15" t="s">
        <v>15</v>
      </c>
      <c r="D77" s="16"/>
      <c r="E77" s="16"/>
      <c r="F77" s="16"/>
      <c r="G77" s="15" t="s">
        <v>15</v>
      </c>
      <c r="H77" s="16"/>
      <c r="I77" s="16"/>
      <c r="J77" s="16"/>
      <c r="K77" s="16"/>
      <c r="L77" s="15" t="s">
        <v>15</v>
      </c>
      <c r="M77" s="3"/>
      <c r="N77" s="3"/>
    </row>
    <row r="78" spans="1:14">
      <c r="A78" s="15" t="s">
        <v>15</v>
      </c>
      <c r="B78" s="15" t="s">
        <v>182</v>
      </c>
      <c r="C78" s="15" t="s">
        <v>15</v>
      </c>
      <c r="D78" s="16"/>
      <c r="E78" s="16"/>
      <c r="F78" s="16"/>
      <c r="G78" s="15" t="s">
        <v>15</v>
      </c>
      <c r="H78" s="16"/>
      <c r="I78" s="16"/>
      <c r="J78" s="16"/>
      <c r="K78" s="16"/>
      <c r="L78" s="15" t="s">
        <v>15</v>
      </c>
      <c r="M78" s="3"/>
      <c r="N78" s="3"/>
    </row>
    <row r="79" spans="1:14">
      <c r="A79" s="7" t="s">
        <v>183</v>
      </c>
      <c r="B79" s="7" t="s">
        <v>184</v>
      </c>
      <c r="C79" s="7" t="s">
        <v>171</v>
      </c>
      <c r="D79" s="14">
        <v>40</v>
      </c>
      <c r="E79" s="14">
        <v>0</v>
      </c>
      <c r="F79" s="14">
        <f>D79*E79</f>
        <v>0</v>
      </c>
      <c r="G79" s="7" t="s">
        <v>15</v>
      </c>
      <c r="H79" s="14">
        <v>233.33</v>
      </c>
      <c r="I79" s="14">
        <f>D79*H79</f>
        <v>9333.2000000000007</v>
      </c>
      <c r="J79" s="14">
        <f t="shared" ref="J79:K81" si="8">E79+H79</f>
        <v>233.33</v>
      </c>
      <c r="K79" s="14">
        <f t="shared" si="8"/>
        <v>9333.2000000000007</v>
      </c>
      <c r="L79" s="7" t="s">
        <v>15</v>
      </c>
      <c r="M79" s="3"/>
      <c r="N79" s="3"/>
    </row>
    <row r="80" spans="1:14">
      <c r="A80" s="7" t="s">
        <v>15</v>
      </c>
      <c r="B80" s="7" t="s">
        <v>15</v>
      </c>
      <c r="C80" s="7" t="s">
        <v>15</v>
      </c>
      <c r="D80" s="14"/>
      <c r="E80" s="14"/>
      <c r="F80" s="14"/>
      <c r="G80" s="7" t="s">
        <v>15</v>
      </c>
      <c r="H80" s="14"/>
      <c r="I80" s="14"/>
      <c r="J80" s="14">
        <f t="shared" si="8"/>
        <v>0</v>
      </c>
      <c r="K80" s="14">
        <f t="shared" si="8"/>
        <v>0</v>
      </c>
      <c r="L80" s="7" t="s">
        <v>15</v>
      </c>
      <c r="M80" s="3"/>
      <c r="N80" s="3"/>
    </row>
    <row r="81" spans="1:14">
      <c r="A81" s="7" t="s">
        <v>185</v>
      </c>
      <c r="B81" s="7" t="s">
        <v>93</v>
      </c>
      <c r="C81" s="7" t="s">
        <v>15</v>
      </c>
      <c r="D81" s="14"/>
      <c r="E81" s="14"/>
      <c r="F81" s="14">
        <v>5866.03</v>
      </c>
      <c r="G81" s="7" t="s">
        <v>15</v>
      </c>
      <c r="H81" s="14"/>
      <c r="I81" s="14"/>
      <c r="J81" s="14">
        <f t="shared" si="8"/>
        <v>0</v>
      </c>
      <c r="K81" s="14">
        <f t="shared" si="8"/>
        <v>5866.03</v>
      </c>
      <c r="L81" s="7" t="s">
        <v>15</v>
      </c>
      <c r="M81" s="3"/>
      <c r="N81" s="3"/>
    </row>
    <row r="82" spans="1:14">
      <c r="A82" s="4" t="s">
        <v>15</v>
      </c>
      <c r="B82" s="4" t="s">
        <v>94</v>
      </c>
      <c r="C82" s="4" t="s">
        <v>15</v>
      </c>
      <c r="D82" s="13"/>
      <c r="E82" s="13"/>
      <c r="F82" s="13">
        <f>SUM(F21:F81)</f>
        <v>52718.911999999997</v>
      </c>
      <c r="G82" s="4" t="s">
        <v>15</v>
      </c>
      <c r="H82" s="13"/>
      <c r="I82" s="13">
        <f>SUM(I21:I81)</f>
        <v>40965.03</v>
      </c>
      <c r="J82" s="13"/>
      <c r="K82" s="13">
        <f>SUM(K21:K81)</f>
        <v>93683.941999999995</v>
      </c>
      <c r="L82" s="4" t="s">
        <v>15</v>
      </c>
      <c r="M82" s="3"/>
      <c r="N82" s="3"/>
    </row>
    <row r="83" spans="1:14">
      <c r="A83" s="7" t="s">
        <v>15</v>
      </c>
      <c r="B83" s="7" t="s">
        <v>15</v>
      </c>
      <c r="C83" s="7" t="s">
        <v>15</v>
      </c>
      <c r="D83" s="14"/>
      <c r="E83" s="14"/>
      <c r="F83" s="14"/>
      <c r="G83" s="7" t="s">
        <v>15</v>
      </c>
      <c r="H83" s="14"/>
      <c r="I83" s="14"/>
      <c r="J83" s="14">
        <f>E83+H83</f>
        <v>0</v>
      </c>
      <c r="K83" s="14">
        <f>F83+I83</f>
        <v>0</v>
      </c>
      <c r="L83" s="7" t="s">
        <v>15</v>
      </c>
      <c r="M83" s="3"/>
      <c r="N83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 ht="26.2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15</v>
      </c>
      <c r="C10" s="3"/>
    </row>
    <row r="11" spans="1:3">
      <c r="A11" s="2" t="s">
        <v>19</v>
      </c>
      <c r="B11" s="6" t="s">
        <v>15</v>
      </c>
      <c r="C11" s="3"/>
    </row>
    <row r="12" spans="1:3">
      <c r="A12" s="2" t="s">
        <v>20</v>
      </c>
      <c r="B12" s="6" t="s">
        <v>21</v>
      </c>
      <c r="C12" s="3"/>
    </row>
    <row r="13" spans="1:3">
      <c r="A13" s="2" t="s">
        <v>22</v>
      </c>
      <c r="B13" s="6" t="s">
        <v>15</v>
      </c>
      <c r="C13" s="3"/>
    </row>
    <row r="14" spans="1:3">
      <c r="A14" s="2" t="s">
        <v>23</v>
      </c>
      <c r="B14" s="6" t="s">
        <v>24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25</v>
      </c>
      <c r="B16" s="8" t="s">
        <v>26</v>
      </c>
      <c r="C16" s="3"/>
    </row>
    <row r="17" spans="1:3">
      <c r="A17" s="2" t="s">
        <v>27</v>
      </c>
      <c r="B17" s="8" t="s">
        <v>28</v>
      </c>
      <c r="C17" s="3"/>
    </row>
    <row r="18" spans="1:3">
      <c r="A18" s="2" t="s">
        <v>29</v>
      </c>
      <c r="B18" s="8" t="s">
        <v>30</v>
      </c>
      <c r="C18" s="3"/>
    </row>
    <row r="19" spans="1:3">
      <c r="A19" s="2" t="s">
        <v>31</v>
      </c>
      <c r="B19" s="8" t="s">
        <v>32</v>
      </c>
      <c r="C19" s="3"/>
    </row>
    <row r="20" spans="1:3">
      <c r="A20" s="2" t="s">
        <v>33</v>
      </c>
      <c r="B20" s="8" t="s">
        <v>32</v>
      </c>
      <c r="C20" s="3"/>
    </row>
    <row r="21" spans="1:3">
      <c r="A21" s="2" t="s">
        <v>34</v>
      </c>
      <c r="B21" s="8" t="s">
        <v>35</v>
      </c>
      <c r="C21" s="3"/>
    </row>
    <row r="22" spans="1:3">
      <c r="A22" s="2" t="s">
        <v>36</v>
      </c>
      <c r="B22" s="8" t="s">
        <v>37</v>
      </c>
      <c r="C22" s="3"/>
    </row>
    <row r="23" spans="1:3">
      <c r="A23" s="2" t="s">
        <v>38</v>
      </c>
      <c r="B23" s="8" t="s">
        <v>39</v>
      </c>
      <c r="C23" s="3"/>
    </row>
    <row r="24" spans="1:3">
      <c r="A24" s="2" t="s">
        <v>40</v>
      </c>
      <c r="B24" s="8" t="s">
        <v>37</v>
      </c>
      <c r="C24" s="3"/>
    </row>
    <row r="25" spans="1:3">
      <c r="A25" s="2" t="s">
        <v>41</v>
      </c>
      <c r="B25" s="8" t="s">
        <v>32</v>
      </c>
      <c r="C25" s="3"/>
    </row>
    <row r="26" spans="1:3">
      <c r="A26" s="2" t="s">
        <v>42</v>
      </c>
      <c r="B26" s="8" t="s">
        <v>43</v>
      </c>
      <c r="C26" s="3"/>
    </row>
    <row r="27" spans="1:3">
      <c r="A27" s="2" t="s">
        <v>44</v>
      </c>
      <c r="B27" s="8" t="s">
        <v>32</v>
      </c>
      <c r="C27" s="3"/>
    </row>
    <row r="28" spans="1:3">
      <c r="A28" s="2" t="s">
        <v>45</v>
      </c>
      <c r="B28" s="8" t="s">
        <v>32</v>
      </c>
      <c r="C28" s="3"/>
    </row>
    <row r="29" spans="1:3">
      <c r="A29" s="2" t="s">
        <v>46</v>
      </c>
      <c r="B29" s="8" t="s">
        <v>32</v>
      </c>
      <c r="C29" s="3"/>
    </row>
    <row r="30" spans="1:3">
      <c r="A30" s="2" t="s">
        <v>47</v>
      </c>
      <c r="B30" s="8" t="s">
        <v>32</v>
      </c>
      <c r="C30" s="3"/>
    </row>
    <row r="31" spans="1:3" ht="24.75">
      <c r="A31" s="9" t="s">
        <v>48</v>
      </c>
      <c r="B31" s="8" t="s">
        <v>49</v>
      </c>
      <c r="C31" s="3"/>
    </row>
    <row r="32" spans="1:3">
      <c r="A32" s="2" t="s">
        <v>50</v>
      </c>
      <c r="B32" s="8" t="s">
        <v>51</v>
      </c>
      <c r="C32" s="3"/>
    </row>
    <row r="33" spans="1:2">
      <c r="A33" s="1" t="s">
        <v>52</v>
      </c>
      <c r="B33" s="1">
        <v>15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Lada</dc:creator>
  <cp:lastModifiedBy>Lada</cp:lastModifiedBy>
  <dcterms:created xsi:type="dcterms:W3CDTF">2020-09-10T15:41:10Z</dcterms:created>
  <dcterms:modified xsi:type="dcterms:W3CDTF">2020-09-10T15:43:21Z</dcterms:modified>
</cp:coreProperties>
</file>